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309120017\Desktop\"/>
    </mc:Choice>
  </mc:AlternateContent>
  <bookViews>
    <workbookView xWindow="-105" yWindow="-105" windowWidth="19425" windowHeight="10425"/>
  </bookViews>
  <sheets>
    <sheet name="Lisa 3" sheetId="2" r:id="rId1"/>
    <sheet name="Annuiteetgraafik (Lisa 6.2)" sheetId="4" r:id="rId2"/>
    <sheet name="Annuiteetgraafik (Lisa 6.3)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2" l="1"/>
  <c r="F13" i="2"/>
  <c r="A19" i="5" l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17" i="5"/>
  <c r="A18" i="5" s="1"/>
  <c r="A16" i="5"/>
  <c r="D11" i="5"/>
  <c r="E10" i="5"/>
  <c r="D10" i="5"/>
  <c r="E49" i="5" l="1"/>
  <c r="E47" i="5"/>
  <c r="E45" i="5"/>
  <c r="E43" i="5"/>
  <c r="E41" i="5"/>
  <c r="E39" i="5"/>
  <c r="E37" i="5"/>
  <c r="E35" i="5"/>
  <c r="E33" i="5"/>
  <c r="E31" i="5"/>
  <c r="E29" i="5"/>
  <c r="E27" i="5"/>
  <c r="E25" i="5"/>
  <c r="E23" i="5"/>
  <c r="E21" i="5"/>
  <c r="E19" i="5"/>
  <c r="E17" i="5"/>
  <c r="C16" i="5"/>
  <c r="E50" i="5"/>
  <c r="E48" i="5"/>
  <c r="E46" i="5"/>
  <c r="E44" i="5"/>
  <c r="E42" i="5"/>
  <c r="E36" i="5"/>
  <c r="E34" i="5"/>
  <c r="E32" i="5"/>
  <c r="E30" i="5"/>
  <c r="E24" i="5"/>
  <c r="E22" i="5"/>
  <c r="F16" i="5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E40" i="5"/>
  <c r="E38" i="5"/>
  <c r="E28" i="5"/>
  <c r="E26" i="5"/>
  <c r="E16" i="5"/>
  <c r="E20" i="5"/>
  <c r="E18" i="5"/>
  <c r="G16" i="5" l="1"/>
  <c r="C17" i="5" s="1"/>
  <c r="D16" i="5"/>
  <c r="D17" i="5" l="1"/>
  <c r="G17" i="5"/>
  <c r="C18" i="5" s="1"/>
  <c r="G18" i="5" l="1"/>
  <c r="C19" i="5" s="1"/>
  <c r="D18" i="5"/>
  <c r="D19" i="5" l="1"/>
  <c r="G19" i="5"/>
  <c r="C20" i="5" s="1"/>
  <c r="G20" i="5" l="1"/>
  <c r="C21" i="5" s="1"/>
  <c r="D20" i="5"/>
  <c r="D21" i="5" l="1"/>
  <c r="G21" i="5"/>
  <c r="C22" i="5" s="1"/>
  <c r="G22" i="5" l="1"/>
  <c r="C23" i="5" s="1"/>
  <c r="D22" i="5"/>
  <c r="D23" i="5" l="1"/>
  <c r="G23" i="5"/>
  <c r="C24" i="5" s="1"/>
  <c r="G24" i="5" l="1"/>
  <c r="C25" i="5" s="1"/>
  <c r="D24" i="5"/>
  <c r="G25" i="5" l="1"/>
  <c r="C26" i="5" s="1"/>
  <c r="D25" i="5"/>
  <c r="G26" i="5" l="1"/>
  <c r="C27" i="5" s="1"/>
  <c r="D26" i="5"/>
  <c r="G27" i="5" l="1"/>
  <c r="C28" i="5" s="1"/>
  <c r="D27" i="5"/>
  <c r="G28" i="5" l="1"/>
  <c r="C29" i="5" s="1"/>
  <c r="D28" i="5"/>
  <c r="D29" i="5" l="1"/>
  <c r="G29" i="5"/>
  <c r="C30" i="5" s="1"/>
  <c r="G30" i="5" l="1"/>
  <c r="C31" i="5" s="1"/>
  <c r="D30" i="5"/>
  <c r="D31" i="5" l="1"/>
  <c r="G31" i="5"/>
  <c r="C32" i="5" s="1"/>
  <c r="G32" i="5" l="1"/>
  <c r="C33" i="5" s="1"/>
  <c r="D32" i="5"/>
  <c r="D33" i="5" l="1"/>
  <c r="G33" i="5"/>
  <c r="C34" i="5" s="1"/>
  <c r="G34" i="5" l="1"/>
  <c r="C35" i="5" s="1"/>
  <c r="D34" i="5"/>
  <c r="G35" i="5" l="1"/>
  <c r="C36" i="5" s="1"/>
  <c r="D35" i="5"/>
  <c r="G36" i="5" l="1"/>
  <c r="C37" i="5" s="1"/>
  <c r="D36" i="5"/>
  <c r="G37" i="5" l="1"/>
  <c r="C38" i="5" s="1"/>
  <c r="D37" i="5"/>
  <c r="G38" i="5" l="1"/>
  <c r="C39" i="5" s="1"/>
  <c r="D38" i="5"/>
  <c r="G39" i="5" l="1"/>
  <c r="C40" i="5" s="1"/>
  <c r="D39" i="5"/>
  <c r="G40" i="5" l="1"/>
  <c r="C41" i="5" s="1"/>
  <c r="D40" i="5"/>
  <c r="G41" i="5" l="1"/>
  <c r="C42" i="5" s="1"/>
  <c r="D41" i="5"/>
  <c r="G42" i="5" l="1"/>
  <c r="C43" i="5" s="1"/>
  <c r="D42" i="5"/>
  <c r="D43" i="5" l="1"/>
  <c r="G43" i="5"/>
  <c r="C44" i="5" s="1"/>
  <c r="G44" i="5" l="1"/>
  <c r="C45" i="5" s="1"/>
  <c r="D44" i="5"/>
  <c r="D45" i="5" l="1"/>
  <c r="G45" i="5"/>
  <c r="C46" i="5" s="1"/>
  <c r="G46" i="5" l="1"/>
  <c r="C47" i="5" s="1"/>
  <c r="D46" i="5"/>
  <c r="D47" i="5" l="1"/>
  <c r="G47" i="5"/>
  <c r="C48" i="5" s="1"/>
  <c r="G48" i="5" l="1"/>
  <c r="C49" i="5" s="1"/>
  <c r="D48" i="5"/>
  <c r="D49" i="5" l="1"/>
  <c r="G49" i="5"/>
  <c r="C50" i="5" s="1"/>
  <c r="G50" i="5" l="1"/>
  <c r="D50" i="5"/>
  <c r="A16" i="4" l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D11" i="4"/>
  <c r="D10" i="4"/>
  <c r="E8" i="4"/>
  <c r="E10" i="4" s="1"/>
  <c r="E60" i="4" l="1"/>
  <c r="E58" i="4"/>
  <c r="E56" i="4"/>
  <c r="E54" i="4"/>
  <c r="E52" i="4"/>
  <c r="E50" i="4"/>
  <c r="E48" i="4"/>
  <c r="E46" i="4"/>
  <c r="E44" i="4"/>
  <c r="E42" i="4"/>
  <c r="E40" i="4"/>
  <c r="E38" i="4"/>
  <c r="E36" i="4"/>
  <c r="E34" i="4"/>
  <c r="E32" i="4"/>
  <c r="E30" i="4"/>
  <c r="E28" i="4"/>
  <c r="E26" i="4"/>
  <c r="E24" i="4"/>
  <c r="E22" i="4"/>
  <c r="E20" i="4"/>
  <c r="E18" i="4"/>
  <c r="E16" i="4"/>
  <c r="E61" i="4"/>
  <c r="E59" i="4"/>
  <c r="E57" i="4"/>
  <c r="E55" i="4"/>
  <c r="E53" i="4"/>
  <c r="E51" i="4"/>
  <c r="E49" i="4"/>
  <c r="E47" i="4"/>
  <c r="E45" i="4"/>
  <c r="E43" i="4"/>
  <c r="E41" i="4"/>
  <c r="E39" i="4"/>
  <c r="E37" i="4"/>
  <c r="E35" i="4"/>
  <c r="E33" i="4"/>
  <c r="E31" i="4"/>
  <c r="E29" i="4"/>
  <c r="E27" i="4"/>
  <c r="E25" i="4"/>
  <c r="E23" i="4"/>
  <c r="E21" i="4"/>
  <c r="E19" i="4"/>
  <c r="E17" i="4"/>
  <c r="C16" i="4"/>
  <c r="F16" i="4"/>
  <c r="F17" i="4" l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12" i="2"/>
  <c r="G16" i="4"/>
  <c r="C17" i="4" s="1"/>
  <c r="D16" i="4"/>
  <c r="G17" i="4" l="1"/>
  <c r="C18" i="4" s="1"/>
  <c r="D17" i="4"/>
  <c r="G18" i="4" l="1"/>
  <c r="C19" i="4" s="1"/>
  <c r="D18" i="4"/>
  <c r="G19" i="4" l="1"/>
  <c r="C20" i="4" s="1"/>
  <c r="D19" i="4"/>
  <c r="G20" i="4" l="1"/>
  <c r="C21" i="4" s="1"/>
  <c r="D20" i="4"/>
  <c r="G21" i="4" l="1"/>
  <c r="C22" i="4" s="1"/>
  <c r="D21" i="4"/>
  <c r="D22" i="4" l="1"/>
  <c r="G22" i="4"/>
  <c r="C23" i="4" s="1"/>
  <c r="G23" i="4" l="1"/>
  <c r="C24" i="4" s="1"/>
  <c r="D23" i="4"/>
  <c r="D24" i="4" l="1"/>
  <c r="G24" i="4"/>
  <c r="C25" i="4" s="1"/>
  <c r="G25" i="4" l="1"/>
  <c r="C26" i="4" s="1"/>
  <c r="D25" i="4"/>
  <c r="D26" i="4" l="1"/>
  <c r="G26" i="4"/>
  <c r="C27" i="4" s="1"/>
  <c r="G27" i="4" l="1"/>
  <c r="C28" i="4" s="1"/>
  <c r="D27" i="4"/>
  <c r="D28" i="4" l="1"/>
  <c r="G28" i="4"/>
  <c r="C29" i="4" s="1"/>
  <c r="G29" i="4" l="1"/>
  <c r="C30" i="4" s="1"/>
  <c r="D29" i="4"/>
  <c r="D30" i="4" l="1"/>
  <c r="G30" i="4"/>
  <c r="C31" i="4" s="1"/>
  <c r="G31" i="4" l="1"/>
  <c r="C32" i="4" s="1"/>
  <c r="D31" i="4"/>
  <c r="D32" i="4" l="1"/>
  <c r="G32" i="4"/>
  <c r="C33" i="4" s="1"/>
  <c r="G33" i="4" l="1"/>
  <c r="C34" i="4" s="1"/>
  <c r="D33" i="4"/>
  <c r="D34" i="4" l="1"/>
  <c r="G34" i="4"/>
  <c r="C35" i="4" s="1"/>
  <c r="G35" i="4" l="1"/>
  <c r="C36" i="4" s="1"/>
  <c r="D35" i="4"/>
  <c r="D36" i="4" l="1"/>
  <c r="G36" i="4"/>
  <c r="C37" i="4" s="1"/>
  <c r="G37" i="4" l="1"/>
  <c r="C38" i="4" s="1"/>
  <c r="D37" i="4"/>
  <c r="D38" i="4" l="1"/>
  <c r="G38" i="4"/>
  <c r="C39" i="4" s="1"/>
  <c r="G39" i="4" l="1"/>
  <c r="C40" i="4" s="1"/>
  <c r="D39" i="4"/>
  <c r="D40" i="4" l="1"/>
  <c r="G40" i="4"/>
  <c r="C41" i="4" s="1"/>
  <c r="G41" i="4" l="1"/>
  <c r="C42" i="4" s="1"/>
  <c r="D41" i="4"/>
  <c r="D42" i="4" l="1"/>
  <c r="G42" i="4"/>
  <c r="C43" i="4" s="1"/>
  <c r="G43" i="4" l="1"/>
  <c r="C44" i="4" s="1"/>
  <c r="D43" i="4"/>
  <c r="D44" i="4" l="1"/>
  <c r="G44" i="4"/>
  <c r="C45" i="4" s="1"/>
  <c r="G45" i="4" l="1"/>
  <c r="C46" i="4" s="1"/>
  <c r="D45" i="4"/>
  <c r="D46" i="4" l="1"/>
  <c r="G46" i="4"/>
  <c r="C47" i="4" s="1"/>
  <c r="G47" i="4" l="1"/>
  <c r="C48" i="4" s="1"/>
  <c r="D47" i="4"/>
  <c r="D48" i="4" l="1"/>
  <c r="G48" i="4"/>
  <c r="C49" i="4" s="1"/>
  <c r="G49" i="4" l="1"/>
  <c r="C50" i="4" s="1"/>
  <c r="D49" i="4"/>
  <c r="D50" i="4" l="1"/>
  <c r="G50" i="4"/>
  <c r="C51" i="4" s="1"/>
  <c r="G51" i="4" l="1"/>
  <c r="C52" i="4" s="1"/>
  <c r="D51" i="4"/>
  <c r="D52" i="4" l="1"/>
  <c r="G52" i="4"/>
  <c r="C53" i="4" s="1"/>
  <c r="G53" i="4" l="1"/>
  <c r="C54" i="4" s="1"/>
  <c r="D53" i="4"/>
  <c r="D54" i="4" l="1"/>
  <c r="G54" i="4"/>
  <c r="C55" i="4" s="1"/>
  <c r="G55" i="4" l="1"/>
  <c r="C56" i="4" s="1"/>
  <c r="D55" i="4"/>
  <c r="D56" i="4" l="1"/>
  <c r="G56" i="4"/>
  <c r="C57" i="4" s="1"/>
  <c r="G57" i="4" l="1"/>
  <c r="C58" i="4" s="1"/>
  <c r="D57" i="4"/>
  <c r="D58" i="4" l="1"/>
  <c r="G58" i="4"/>
  <c r="C59" i="4" s="1"/>
  <c r="G59" i="4" l="1"/>
  <c r="C60" i="4" s="1"/>
  <c r="D59" i="4"/>
  <c r="D60" i="4" l="1"/>
  <c r="G60" i="4"/>
  <c r="C61" i="4" s="1"/>
  <c r="G61" i="4" l="1"/>
  <c r="D61" i="4"/>
  <c r="E12" i="2" l="1"/>
  <c r="E14" i="2"/>
  <c r="E15" i="2"/>
  <c r="E16" i="2"/>
  <c r="E17" i="2"/>
  <c r="E18" i="2"/>
  <c r="E19" i="2"/>
  <c r="E20" i="2"/>
  <c r="F30" i="2" l="1"/>
  <c r="F21" i="2"/>
  <c r="E29" i="2"/>
  <c r="E24" i="2"/>
  <c r="E28" i="2"/>
  <c r="E27" i="2"/>
  <c r="E26" i="2"/>
  <c r="E30" i="2" l="1"/>
  <c r="E21" i="2"/>
  <c r="F32" i="2"/>
  <c r="F33" i="2" s="1"/>
  <c r="E32" i="2" l="1"/>
  <c r="E33" i="2" s="1"/>
  <c r="E34" i="2" s="1"/>
  <c r="F34" i="2"/>
  <c r="F36" i="2" s="1"/>
  <c r="F35" i="2"/>
</calcChain>
</file>

<file path=xl/sharedStrings.xml><?xml version="1.0" encoding="utf-8"?>
<sst xmlns="http://schemas.openxmlformats.org/spreadsheetml/2006/main" count="93" uniqueCount="65">
  <si>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</si>
  <si>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</si>
  <si>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</si>
  <si>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</si>
  <si>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</si>
  <si>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</si>
  <si>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</si>
  <si>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</si>
  <si>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</si>
  <si>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</si>
  <si>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</si>
  <si>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</si>
  <si>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</si>
  <si>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</si>
  <si>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</si>
  <si>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</si>
  <si>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</si>
  <si>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</si>
  <si>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</si>
  <si>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</si>
  <si>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</si>
  <si>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Üüripind (hooned)</t>
  </si>
  <si>
    <t xml:space="preserve">Muutmise alus </t>
  </si>
  <si>
    <t>Netoüür</t>
  </si>
  <si>
    <t>Heakord (310, 320, 360)</t>
  </si>
  <si>
    <t xml:space="preserve">Remonttööd </t>
  </si>
  <si>
    <t>Tugiteenused (720)</t>
  </si>
  <si>
    <t>Heakord (330, 340, 350)</t>
  </si>
  <si>
    <t>Tarbimisteenused</t>
  </si>
  <si>
    <t>teenuse hinna, tarbimise muutus</t>
  </si>
  <si>
    <t>Tugiteenused (710)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</si>
  <si>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</si>
  <si>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</si>
  <si>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</si>
  <si>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</si>
  <si>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Lisa 3 üürilepingule nr Ü4532/12 </t>
  </si>
  <si>
    <t>Politsei-  ja Piirivalveamet</t>
  </si>
  <si>
    <t>Viljandi maakond, Viljandi linn, Pargi 1</t>
  </si>
  <si>
    <t>teenuse hinna muutus</t>
  </si>
  <si>
    <t>ei indekseerita</t>
  </si>
  <si>
    <t>12 kuud</t>
  </si>
  <si>
    <t>Kapitalikomponent (pisiparendus lisa 6.2 alusel)</t>
  </si>
  <si>
    <r>
      <t>indekseerimine</t>
    </r>
    <r>
      <rPr>
        <sz val="11"/>
        <color indexed="8"/>
        <rFont val="Times New Roman"/>
        <family val="1"/>
      </rPr>
      <t>, 31.dets THI, koefitsient 1, max 3%</t>
    </r>
  </si>
  <si>
    <t>Kapitalikomponendi annuiteetmaksegraafik - Pargi tn 1, Viljandi linn</t>
  </si>
  <si>
    <t>Maksete algus</t>
  </si>
  <si>
    <t>Maksete arv</t>
  </si>
  <si>
    <t>kuud</t>
  </si>
  <si>
    <t>Pisiparendus</t>
  </si>
  <si>
    <t>EUR (km-ta)</t>
  </si>
  <si>
    <t>Üürniku osakaal</t>
  </si>
  <si>
    <t>Kapitali algväärtus</t>
  </si>
  <si>
    <t>Kapitali lõppväärtus</t>
  </si>
  <si>
    <t>Kapitali tulumäär 2018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</si>
  <si>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</si>
  <si>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</si>
  <si>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</si>
  <si>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</si>
  <si>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</si>
  <si>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</si>
  <si>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</si>
  <si>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tasutakse kuni 31.10.2022</t>
  </si>
  <si>
    <t>Kapitalikomponent (pisiparendus lisa 6.3 alusel)</t>
  </si>
  <si>
    <t>tasumine tegeliku kulu alusel, esitatud kuluprognoos</t>
  </si>
  <si>
    <t>Kapitalikomponendi annuiteetmaksegraafik - Pargi tn 1, Viljandi</t>
  </si>
  <si>
    <t>Üür ja kõrvalteenuste tasu 01.01.2020 - 31.12.2020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</si>
</sst>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&quot; &quot;;[Red]&quot;-&quot;#,##0.00&quot; &quot;"/>
    <numFmt numFmtId="166" formatCode="d&quot;.&quot;mm&quot;.&quot;yyyy"/>
    <numFmt numFmtId="167" formatCode="0.000%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0" tint="-0.49998474074526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4" fillId="0" borderId="0"/>
  </cellStyleXfs>
  <cellXfs count="154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Fill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10" fillId="0" borderId="0" xfId="0" applyFont="1" applyBorder="1"/>
    <xf numFmtId="0" fontId="10" fillId="0" borderId="0" xfId="0" applyFont="1"/>
    <xf numFmtId="0" fontId="8" fillId="0" borderId="1" xfId="0" applyFont="1" applyBorder="1"/>
    <xf numFmtId="0" fontId="8" fillId="0" borderId="3" xfId="0" applyFont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5" xfId="0" applyFont="1" applyFill="1" applyBorder="1"/>
    <xf numFmtId="4" fontId="2" fillId="2" borderId="4" xfId="0" applyNumberFormat="1" applyFont="1" applyFill="1" applyBorder="1" applyAlignment="1">
      <alignment horizontal="right"/>
    </xf>
    <xf numFmtId="0" fontId="8" fillId="2" borderId="2" xfId="0" applyFont="1" applyFill="1" applyBorder="1"/>
    <xf numFmtId="0" fontId="10" fillId="3" borderId="6" xfId="0" applyFont="1" applyFill="1" applyBorder="1" applyAlignment="1">
      <alignment horizontal="center"/>
    </xf>
    <xf numFmtId="0" fontId="10" fillId="3" borderId="0" xfId="0" applyFont="1" applyFill="1" applyBorder="1"/>
    <xf numFmtId="4" fontId="11" fillId="3" borderId="6" xfId="0" applyNumberFormat="1" applyFont="1" applyFill="1" applyBorder="1" applyAlignment="1">
      <alignment horizontal="right"/>
    </xf>
    <xf numFmtId="0" fontId="8" fillId="3" borderId="7" xfId="0" applyFont="1" applyFill="1" applyBorder="1"/>
    <xf numFmtId="0" fontId="10" fillId="2" borderId="4" xfId="0" applyFont="1" applyFill="1" applyBorder="1" applyAlignment="1">
      <alignment horizontal="left"/>
    </xf>
    <xf numFmtId="4" fontId="10" fillId="2" borderId="3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left"/>
    </xf>
    <xf numFmtId="0" fontId="10" fillId="4" borderId="9" xfId="0" applyFont="1" applyFill="1" applyBorder="1"/>
    <xf numFmtId="4" fontId="10" fillId="4" borderId="8" xfId="0" applyNumberFormat="1" applyFont="1" applyFill="1" applyBorder="1" applyAlignment="1">
      <alignment horizontal="right"/>
    </xf>
    <xf numFmtId="0" fontId="8" fillId="4" borderId="10" xfId="0" applyFont="1" applyFill="1" applyBorder="1"/>
    <xf numFmtId="0" fontId="10" fillId="0" borderId="0" xfId="0" applyFont="1" applyBorder="1" applyAlignment="1">
      <alignment horizontal="left"/>
    </xf>
    <xf numFmtId="4" fontId="10" fillId="0" borderId="6" xfId="0" applyNumberFormat="1" applyFont="1" applyBorder="1" applyAlignment="1">
      <alignment horizontal="right"/>
    </xf>
    <xf numFmtId="4" fontId="10" fillId="0" borderId="7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4" fontId="10" fillId="0" borderId="7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left" wrapText="1"/>
    </xf>
    <xf numFmtId="4" fontId="8" fillId="0" borderId="6" xfId="0" applyNumberFormat="1" applyFont="1" applyBorder="1"/>
    <xf numFmtId="9" fontId="2" fillId="0" borderId="0" xfId="0" applyNumberFormat="1" applyFont="1" applyFill="1" applyBorder="1" applyAlignment="1">
      <alignment horizontal="left"/>
    </xf>
    <xf numFmtId="4" fontId="10" fillId="0" borderId="6" xfId="0" applyNumberFormat="1" applyFont="1" applyBorder="1"/>
    <xf numFmtId="3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left"/>
    </xf>
    <xf numFmtId="4" fontId="2" fillId="0" borderId="11" xfId="0" applyNumberFormat="1" applyFont="1" applyBorder="1"/>
    <xf numFmtId="3" fontId="2" fillId="0" borderId="0" xfId="0" applyNumberFormat="1" applyFont="1" applyBorder="1"/>
    <xf numFmtId="4" fontId="2" fillId="0" borderId="0" xfId="0" applyNumberFormat="1" applyFont="1" applyBorder="1"/>
    <xf numFmtId="0" fontId="8" fillId="0" borderId="12" xfId="0" applyFont="1" applyBorder="1"/>
    <xf numFmtId="4" fontId="10" fillId="2" borderId="13" xfId="0" applyNumberFormat="1" applyFont="1" applyFill="1" applyBorder="1" applyAlignment="1">
      <alignment horizontal="right"/>
    </xf>
    <xf numFmtId="4" fontId="8" fillId="3" borderId="13" xfId="0" applyNumberFormat="1" applyFont="1" applyFill="1" applyBorder="1" applyAlignment="1">
      <alignment horizontal="center" wrapText="1"/>
    </xf>
    <xf numFmtId="4" fontId="8" fillId="0" borderId="13" xfId="0" applyNumberFormat="1" applyFont="1" applyFill="1" applyBorder="1" applyAlignment="1">
      <alignment horizontal="center"/>
    </xf>
    <xf numFmtId="4" fontId="10" fillId="4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wrapText="1"/>
    </xf>
    <xf numFmtId="4" fontId="8" fillId="3" borderId="15" xfId="0" applyNumberFormat="1" applyFont="1" applyFill="1" applyBorder="1" applyAlignment="1">
      <alignment wrapText="1"/>
    </xf>
    <xf numFmtId="4" fontId="10" fillId="2" borderId="2" xfId="0" applyNumberFormat="1" applyFont="1" applyFill="1" applyBorder="1" applyAlignment="1">
      <alignment horizontal="right"/>
    </xf>
    <xf numFmtId="4" fontId="10" fillId="4" borderId="10" xfId="0" applyNumberFormat="1" applyFont="1" applyFill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10" fillId="2" borderId="16" xfId="0" applyFont="1" applyFill="1" applyBorder="1"/>
    <xf numFmtId="0" fontId="8" fillId="0" borderId="17" xfId="0" applyFont="1" applyBorder="1"/>
    <xf numFmtId="0" fontId="8" fillId="0" borderId="18" xfId="0" applyFont="1" applyBorder="1"/>
    <xf numFmtId="0" fontId="10" fillId="2" borderId="19" xfId="0" applyFont="1" applyFill="1" applyBorder="1" applyAlignment="1">
      <alignment horizontal="center"/>
    </xf>
    <xf numFmtId="4" fontId="10" fillId="3" borderId="2" xfId="0" applyNumberFormat="1" applyFont="1" applyFill="1" applyBorder="1" applyAlignment="1">
      <alignment horizontal="right"/>
    </xf>
    <xf numFmtId="0" fontId="10" fillId="2" borderId="20" xfId="0" applyFont="1" applyFill="1" applyBorder="1" applyAlignment="1">
      <alignment horizontal="center" wrapText="1"/>
    </xf>
    <xf numFmtId="0" fontId="12" fillId="0" borderId="0" xfId="0" applyFont="1"/>
    <xf numFmtId="0" fontId="4" fillId="0" borderId="0" xfId="0" applyFont="1" applyBorder="1" applyAlignment="1">
      <alignment horizontal="right"/>
    </xf>
    <xf numFmtId="0" fontId="5" fillId="0" borderId="17" xfId="0" applyFont="1" applyBorder="1"/>
    <xf numFmtId="164" fontId="5" fillId="3" borderId="1" xfId="0" applyNumberFormat="1" applyFont="1" applyFill="1" applyBorder="1" applyAlignment="1">
      <alignment horizontal="right"/>
    </xf>
    <xf numFmtId="0" fontId="5" fillId="0" borderId="1" xfId="0" applyFont="1" applyBorder="1"/>
    <xf numFmtId="0" fontId="8" fillId="0" borderId="12" xfId="0" applyFont="1" applyBorder="1" applyAlignment="1"/>
    <xf numFmtId="0" fontId="8" fillId="0" borderId="1" xfId="0" applyFont="1" applyBorder="1" applyAlignment="1"/>
    <xf numFmtId="0" fontId="10" fillId="0" borderId="0" xfId="0" applyFont="1" applyBorder="1" applyAlignment="1">
      <alignment horizontal="right"/>
    </xf>
    <xf numFmtId="164" fontId="5" fillId="3" borderId="0" xfId="0" applyNumberFormat="1" applyFont="1" applyFill="1" applyBorder="1" applyAlignment="1">
      <alignment horizontal="right"/>
    </xf>
    <xf numFmtId="4" fontId="10" fillId="3" borderId="13" xfId="0" applyNumberFormat="1" applyFont="1" applyFill="1" applyBorder="1" applyAlignment="1">
      <alignment horizontal="right"/>
    </xf>
    <xf numFmtId="0" fontId="10" fillId="2" borderId="21" xfId="0" applyFont="1" applyFill="1" applyBorder="1" applyAlignment="1">
      <alignment horizontal="left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 wrapText="1"/>
    </xf>
    <xf numFmtId="0" fontId="10" fillId="2" borderId="25" xfId="0" applyFont="1" applyFill="1" applyBorder="1" applyAlignment="1">
      <alignment horizontal="center"/>
    </xf>
    <xf numFmtId="0" fontId="10" fillId="0" borderId="5" xfId="0" applyFont="1" applyFill="1" applyBorder="1"/>
    <xf numFmtId="0" fontId="8" fillId="0" borderId="5" xfId="0" applyFont="1" applyFill="1" applyBorder="1"/>
    <xf numFmtId="0" fontId="10" fillId="0" borderId="3" xfId="0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right"/>
    </xf>
    <xf numFmtId="4" fontId="8" fillId="0" borderId="26" xfId="0" applyNumberFormat="1" applyFont="1" applyBorder="1"/>
    <xf numFmtId="0" fontId="13" fillId="0" borderId="0" xfId="0" applyFont="1" applyAlignment="1">
      <alignment wrapText="1"/>
    </xf>
    <xf numFmtId="0" fontId="8" fillId="3" borderId="12" xfId="0" applyFont="1" applyFill="1" applyBorder="1"/>
    <xf numFmtId="0" fontId="8" fillId="3" borderId="5" xfId="0" applyFont="1" applyFill="1" applyBorder="1"/>
    <xf numFmtId="0" fontId="14" fillId="3" borderId="0" xfId="2" applyFill="1"/>
    <xf numFmtId="0" fontId="15" fillId="5" borderId="0" xfId="2" applyFont="1" applyFill="1" applyAlignment="1">
      <alignment horizontal="right"/>
    </xf>
    <xf numFmtId="0" fontId="0" fillId="3" borderId="0" xfId="0" applyFill="1"/>
    <xf numFmtId="0" fontId="16" fillId="5" borderId="0" xfId="2" applyFont="1" applyFill="1"/>
    <xf numFmtId="0" fontId="16" fillId="5" borderId="0" xfId="2" applyFont="1" applyFill="1" applyAlignment="1">
      <alignment horizontal="right"/>
    </xf>
    <xf numFmtId="0" fontId="17" fillId="5" borderId="0" xfId="2" applyFont="1" applyFill="1"/>
    <xf numFmtId="0" fontId="18" fillId="5" borderId="0" xfId="2" applyFont="1" applyFill="1"/>
    <xf numFmtId="4" fontId="14" fillId="5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5" fontId="0" fillId="3" borderId="0" xfId="0" applyNumberFormat="1" applyFill="1"/>
    <xf numFmtId="0" fontId="14" fillId="6" borderId="32" xfId="2" applyFill="1" applyBorder="1"/>
    <xf numFmtId="0" fontId="14" fillId="5" borderId="31" xfId="2" applyFill="1" applyBorder="1"/>
    <xf numFmtId="0" fontId="0" fillId="3" borderId="31" xfId="0" applyFill="1" applyBorder="1"/>
    <xf numFmtId="166" fontId="14" fillId="6" borderId="31" xfId="2" applyNumberFormat="1" applyFill="1" applyBorder="1"/>
    <xf numFmtId="0" fontId="14" fillId="6" borderId="27" xfId="2" applyFill="1" applyBorder="1"/>
    <xf numFmtId="0" fontId="7" fillId="3" borderId="0" xfId="0" applyFont="1" applyFill="1" applyBorder="1" applyProtection="1">
      <protection hidden="1"/>
    </xf>
    <xf numFmtId="0" fontId="14" fillId="6" borderId="33" xfId="2" applyFill="1" applyBorder="1"/>
    <xf numFmtId="0" fontId="14" fillId="5" borderId="0" xfId="2" applyFill="1" applyBorder="1"/>
    <xf numFmtId="0" fontId="0" fillId="3" borderId="0" xfId="0" applyFill="1" applyBorder="1"/>
    <xf numFmtId="1" fontId="14" fillId="6" borderId="0" xfId="2" applyNumberFormat="1" applyFill="1" applyBorder="1"/>
    <xf numFmtId="0" fontId="14" fillId="6" borderId="28" xfId="2" applyFill="1" applyBorder="1"/>
    <xf numFmtId="164" fontId="0" fillId="3" borderId="0" xfId="0" applyNumberFormat="1" applyFill="1" applyBorder="1" applyProtection="1">
      <protection hidden="1"/>
    </xf>
    <xf numFmtId="3" fontId="14" fillId="6" borderId="0" xfId="2" applyNumberFormat="1" applyFill="1" applyBorder="1"/>
    <xf numFmtId="10" fontId="14" fillId="6" borderId="0" xfId="1" applyNumberFormat="1" applyFont="1" applyFill="1" applyBorder="1"/>
    <xf numFmtId="164" fontId="7" fillId="3" borderId="0" xfId="0" applyNumberFormat="1" applyFont="1" applyFill="1" applyBorder="1" applyProtection="1">
      <protection hidden="1"/>
    </xf>
    <xf numFmtId="166" fontId="0" fillId="3" borderId="0" xfId="0" applyNumberFormat="1" applyFill="1" applyBorder="1"/>
    <xf numFmtId="4" fontId="14" fillId="6" borderId="0" xfId="2" applyNumberFormat="1" applyFill="1" applyBorder="1"/>
    <xf numFmtId="0" fontId="14" fillId="6" borderId="18" xfId="2" applyFill="1" applyBorder="1"/>
    <xf numFmtId="0" fontId="14" fillId="5" borderId="34" xfId="2" applyFill="1" applyBorder="1"/>
    <xf numFmtId="0" fontId="0" fillId="3" borderId="34" xfId="0" applyFill="1" applyBorder="1"/>
    <xf numFmtId="167" fontId="14" fillId="6" borderId="34" xfId="2" applyNumberFormat="1" applyFill="1" applyBorder="1"/>
    <xf numFmtId="0" fontId="14" fillId="6" borderId="20" xfId="2" applyFill="1" applyBorder="1"/>
    <xf numFmtId="0" fontId="19" fillId="3" borderId="0" xfId="2" applyFont="1" applyFill="1"/>
    <xf numFmtId="0" fontId="14" fillId="6" borderId="0" xfId="2" applyFill="1" applyBorder="1"/>
    <xf numFmtId="167" fontId="14" fillId="6" borderId="0" xfId="2" applyNumberFormat="1" applyFill="1" applyBorder="1"/>
    <xf numFmtId="0" fontId="20" fillId="5" borderId="35" xfId="2" applyFont="1" applyFill="1" applyBorder="1" applyAlignment="1">
      <alignment horizontal="right"/>
    </xf>
    <xf numFmtId="166" fontId="21" fillId="5" borderId="0" xfId="2" applyNumberFormat="1" applyFont="1" applyFill="1"/>
    <xf numFmtId="0" fontId="14" fillId="5" borderId="0" xfId="2" applyFill="1"/>
    <xf numFmtId="165" fontId="14" fillId="5" borderId="0" xfId="2" applyNumberFormat="1" applyFill="1"/>
    <xf numFmtId="2" fontId="8" fillId="0" borderId="15" xfId="0" applyNumberFormat="1" applyFont="1" applyFill="1" applyBorder="1" applyAlignment="1">
      <alignment horizontal="right"/>
    </xf>
    <xf numFmtId="0" fontId="10" fillId="0" borderId="4" xfId="0" applyFont="1" applyFill="1" applyBorder="1" applyAlignment="1">
      <alignment horizontal="left"/>
    </xf>
    <xf numFmtId="0" fontId="7" fillId="3" borderId="0" xfId="0" applyFont="1" applyFill="1" applyProtection="1">
      <protection hidden="1"/>
    </xf>
    <xf numFmtId="1" fontId="14" fillId="6" borderId="0" xfId="2" applyNumberFormat="1" applyFill="1"/>
    <xf numFmtId="164" fontId="0" fillId="3" borderId="0" xfId="0" applyNumberFormat="1" applyFill="1" applyProtection="1">
      <protection hidden="1"/>
    </xf>
    <xf numFmtId="164" fontId="7" fillId="3" borderId="0" xfId="0" applyNumberFormat="1" applyFont="1" applyFill="1" applyProtection="1">
      <protection hidden="1"/>
    </xf>
    <xf numFmtId="166" fontId="0" fillId="3" borderId="0" xfId="0" applyNumberFormat="1" applyFill="1"/>
    <xf numFmtId="4" fontId="14" fillId="6" borderId="0" xfId="2" applyNumberFormat="1" applyFill="1"/>
    <xf numFmtId="0" fontId="14" fillId="6" borderId="0" xfId="2" applyFill="1"/>
    <xf numFmtId="167" fontId="14" fillId="6" borderId="0" xfId="2" applyNumberFormat="1" applyFill="1"/>
    <xf numFmtId="4" fontId="22" fillId="3" borderId="3" xfId="0" applyNumberFormat="1" applyFont="1" applyFill="1" applyBorder="1" applyAlignment="1">
      <alignment horizontal="right"/>
    </xf>
    <xf numFmtId="4" fontId="22" fillId="3" borderId="15" xfId="0" applyNumberFormat="1" applyFont="1" applyFill="1" applyBorder="1" applyAlignment="1">
      <alignment horizontal="right" wrapText="1"/>
    </xf>
    <xf numFmtId="4" fontId="22" fillId="0" borderId="3" xfId="0" applyNumberFormat="1" applyFont="1" applyBorder="1" applyAlignment="1"/>
    <xf numFmtId="4" fontId="22" fillId="0" borderId="15" xfId="0" applyNumberFormat="1" applyFont="1" applyFill="1" applyBorder="1" applyAlignment="1"/>
    <xf numFmtId="4" fontId="22" fillId="0" borderId="3" xfId="0" applyNumberFormat="1" applyFont="1" applyBorder="1" applyAlignment="1">
      <alignment wrapText="1"/>
    </xf>
    <xf numFmtId="4" fontId="22" fillId="3" borderId="15" xfId="0" applyNumberFormat="1" applyFont="1" applyFill="1" applyBorder="1" applyAlignment="1"/>
    <xf numFmtId="2" fontId="16" fillId="5" borderId="0" xfId="2" applyNumberFormat="1" applyFont="1" applyFill="1"/>
    <xf numFmtId="2" fontId="8" fillId="3" borderId="3" xfId="0" applyNumberFormat="1" applyFont="1" applyFill="1" applyBorder="1" applyAlignment="1">
      <alignment horizontal="right"/>
    </xf>
    <xf numFmtId="2" fontId="8" fillId="3" borderId="15" xfId="0" applyNumberFormat="1" applyFont="1" applyFill="1" applyBorder="1" applyAlignment="1">
      <alignment horizontal="right"/>
    </xf>
    <xf numFmtId="0" fontId="13" fillId="0" borderId="0" xfId="0" applyFont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30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4" fontId="8" fillId="0" borderId="27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0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/>
    <xf numFmtId="0" fontId="8" fillId="0" borderId="12" xfId="0" applyFont="1" applyBorder="1" applyAlignment="1"/>
    <xf numFmtId="0" fontId="8" fillId="0" borderId="5" xfId="0" applyFont="1" applyBorder="1" applyAlignment="1"/>
    <xf numFmtId="0" fontId="8" fillId="0" borderId="36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</cellXfs>
  <cellStyles count="3">
    <cellStyle name="Normaallaad 4" xfId="2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3"/>
  <sheetViews>
    <sheetView tabSelected="1" topLeftCell="A6" zoomScaleNormal="100" workbookViewId="0">
      <selection activeCell="G8" sqref="G8"/>
    </sheetView>
  </sheetViews>
  <sheetFormatPr defaultColWidth="9.140625"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" style="1" customWidth="1"/>
    <col min="5" max="5" width="16.42578125" style="1" customWidth="1"/>
    <col min="6" max="6" width="16.5703125" style="1" customWidth="1"/>
    <col min="7" max="8" width="28.28515625" style="1" customWidth="1"/>
    <col min="9" max="9" width="18.5703125" style="1" customWidth="1"/>
    <col min="10" max="10" width="28.42578125" style="1" customWidth="1"/>
    <col min="11" max="16384" width="9.140625" style="1"/>
  </cols>
  <sheetData>
    <row r="1" spans="1:10" x14ac:dyDescent="0.25">
      <c r="H1" s="58" t="s">
        <v>35</v>
      </c>
    </row>
    <row r="2" spans="1:10" ht="15" customHeight="1" x14ac:dyDescent="0.25"/>
    <row r="3" spans="1:10" ht="18.75" customHeight="1" x14ac:dyDescent="0.3">
      <c r="A3" s="139" t="s">
        <v>64</v>
      </c>
      <c r="B3" s="139"/>
      <c r="C3" s="139"/>
      <c r="D3" s="139"/>
      <c r="E3" s="139"/>
      <c r="F3" s="139"/>
      <c r="G3" s="139"/>
      <c r="H3" s="139"/>
      <c r="I3" s="77"/>
      <c r="J3" s="77"/>
    </row>
    <row r="4" spans="1:10" ht="16.5" customHeight="1" x14ac:dyDescent="0.25">
      <c r="F4" s="3"/>
      <c r="G4" s="3"/>
      <c r="H4" s="3"/>
      <c r="I4" s="3"/>
    </row>
    <row r="5" spans="1:10" x14ac:dyDescent="0.25">
      <c r="C5" s="4" t="s">
        <v>10</v>
      </c>
      <c r="D5" s="61" t="s">
        <v>36</v>
      </c>
      <c r="F5" s="3"/>
      <c r="G5" s="3"/>
      <c r="H5" s="3"/>
      <c r="I5" s="3"/>
    </row>
    <row r="6" spans="1:10" x14ac:dyDescent="0.25">
      <c r="C6" s="4" t="s">
        <v>11</v>
      </c>
      <c r="D6" s="59" t="s">
        <v>37</v>
      </c>
      <c r="F6" s="3"/>
      <c r="G6" s="3"/>
      <c r="H6" s="3"/>
      <c r="I6" s="3"/>
    </row>
    <row r="7" spans="1:10" x14ac:dyDescent="0.25">
      <c r="F7" s="3"/>
      <c r="G7" s="3"/>
      <c r="H7" s="3"/>
      <c r="I7" s="3"/>
    </row>
    <row r="8" spans="1:10" ht="14.25" customHeight="1" x14ac:dyDescent="0.25">
      <c r="D8" s="5" t="s">
        <v>21</v>
      </c>
      <c r="E8" s="60">
        <v>2836.9</v>
      </c>
      <c r="F8" s="6" t="s">
        <v>33</v>
      </c>
      <c r="G8" s="7"/>
      <c r="H8" s="7"/>
      <c r="I8" s="7"/>
    </row>
    <row r="9" spans="1:10" ht="14.25" customHeight="1" x14ac:dyDescent="0.25">
      <c r="D9" s="5" t="s">
        <v>15</v>
      </c>
      <c r="E9" s="60">
        <v>6335</v>
      </c>
      <c r="F9" s="6" t="s">
        <v>33</v>
      </c>
      <c r="G9" s="7"/>
      <c r="H9" s="7"/>
      <c r="I9" s="7"/>
    </row>
    <row r="10" spans="1:10" ht="14.25" customHeight="1" thickBot="1" x14ac:dyDescent="0.3">
      <c r="D10" s="64"/>
      <c r="E10" s="65"/>
      <c r="F10" s="7"/>
      <c r="G10" s="7"/>
      <c r="H10" s="7"/>
      <c r="I10" s="7"/>
    </row>
    <row r="11" spans="1:10" ht="17.25" x14ac:dyDescent="0.25">
      <c r="B11" s="67" t="s">
        <v>18</v>
      </c>
      <c r="C11" s="51"/>
      <c r="D11" s="51"/>
      <c r="E11" s="68" t="s">
        <v>34</v>
      </c>
      <c r="F11" s="69" t="s">
        <v>8</v>
      </c>
      <c r="G11" s="70" t="s">
        <v>22</v>
      </c>
      <c r="H11" s="71" t="s">
        <v>12</v>
      </c>
    </row>
    <row r="12" spans="1:10" ht="15" customHeight="1" x14ac:dyDescent="0.25">
      <c r="B12" s="74"/>
      <c r="C12" s="73" t="s">
        <v>41</v>
      </c>
      <c r="D12" s="72"/>
      <c r="E12" s="75">
        <f>F12/$E$8</f>
        <v>1.0941432549614014</v>
      </c>
      <c r="F12" s="120">
        <f>'Annuiteetgraafik (Lisa 6.2)'!F16</f>
        <v>3103.9749999999999</v>
      </c>
      <c r="G12" s="150" t="s">
        <v>39</v>
      </c>
      <c r="H12" s="152" t="s">
        <v>60</v>
      </c>
    </row>
    <row r="13" spans="1:10" ht="15" customHeight="1" x14ac:dyDescent="0.25">
      <c r="B13" s="121"/>
      <c r="C13" s="73" t="s">
        <v>61</v>
      </c>
      <c r="D13" s="72"/>
      <c r="E13" s="137">
        <f>F13/E8</f>
        <v>7.72054002608481E-2</v>
      </c>
      <c r="F13" s="138">
        <f>'Annuiteetgraafik (Lisa 6.3)'!F16</f>
        <v>219.024</v>
      </c>
      <c r="G13" s="151"/>
      <c r="H13" s="153"/>
    </row>
    <row r="14" spans="1:10" ht="15" customHeight="1" x14ac:dyDescent="0.25">
      <c r="B14" s="50"/>
      <c r="C14" s="78" t="s">
        <v>23</v>
      </c>
      <c r="D14" s="79"/>
      <c r="E14" s="75">
        <f t="shared" ref="E14:E20" si="0">F14/$E$8</f>
        <v>1.0776412986005852</v>
      </c>
      <c r="F14" s="46">
        <v>3057.1606000000002</v>
      </c>
      <c r="G14" s="144" t="s">
        <v>42</v>
      </c>
      <c r="H14" s="140"/>
    </row>
    <row r="15" spans="1:10" ht="15" customHeight="1" x14ac:dyDescent="0.25">
      <c r="B15" s="10">
        <v>100</v>
      </c>
      <c r="C15" s="52" t="s">
        <v>14</v>
      </c>
      <c r="D15" s="53"/>
      <c r="E15" s="75">
        <f t="shared" si="0"/>
        <v>0.31414529944657898</v>
      </c>
      <c r="F15" s="46">
        <v>891.19880000000001</v>
      </c>
      <c r="G15" s="145"/>
      <c r="H15" s="141"/>
    </row>
    <row r="16" spans="1:10" ht="15" customHeight="1" x14ac:dyDescent="0.25">
      <c r="B16" s="10">
        <v>200</v>
      </c>
      <c r="C16" s="9" t="s">
        <v>0</v>
      </c>
      <c r="D16" s="41"/>
      <c r="E16" s="75">
        <f t="shared" si="0"/>
        <v>0.21806524727695722</v>
      </c>
      <c r="F16" s="46">
        <v>618.62929999999994</v>
      </c>
      <c r="G16" s="145"/>
      <c r="H16" s="141"/>
    </row>
    <row r="17" spans="2:8" ht="15" customHeight="1" x14ac:dyDescent="0.25">
      <c r="B17" s="10">
        <v>300</v>
      </c>
      <c r="C17" s="147" t="s">
        <v>24</v>
      </c>
      <c r="D17" s="148"/>
      <c r="E17" s="75">
        <f t="shared" si="0"/>
        <v>0.33003362825619509</v>
      </c>
      <c r="F17" s="47">
        <v>936.27239999999995</v>
      </c>
      <c r="G17" s="145"/>
      <c r="H17" s="141"/>
    </row>
    <row r="18" spans="2:8" ht="15" customHeight="1" x14ac:dyDescent="0.25">
      <c r="B18" s="10">
        <v>400</v>
      </c>
      <c r="C18" s="147" t="s">
        <v>25</v>
      </c>
      <c r="D18" s="148"/>
      <c r="E18" s="75">
        <f t="shared" si="0"/>
        <v>2.4209375727025977</v>
      </c>
      <c r="F18" s="47">
        <v>6867.9578000000001</v>
      </c>
      <c r="G18" s="145"/>
      <c r="H18" s="141"/>
    </row>
    <row r="19" spans="2:8" ht="15" customHeight="1" x14ac:dyDescent="0.25">
      <c r="B19" s="10">
        <v>500</v>
      </c>
      <c r="C19" s="63" t="s">
        <v>1</v>
      </c>
      <c r="D19" s="62"/>
      <c r="E19" s="75">
        <f t="shared" si="0"/>
        <v>7.9537875850400081E-3</v>
      </c>
      <c r="F19" s="46">
        <v>22.5641</v>
      </c>
      <c r="G19" s="145"/>
      <c r="H19" s="141"/>
    </row>
    <row r="20" spans="2:8" ht="15" customHeight="1" x14ac:dyDescent="0.25">
      <c r="B20" s="10">
        <v>700</v>
      </c>
      <c r="C20" s="147" t="s">
        <v>26</v>
      </c>
      <c r="D20" s="148"/>
      <c r="E20" s="75">
        <f t="shared" si="0"/>
        <v>1.6958616800028199E-2</v>
      </c>
      <c r="F20" s="46">
        <v>48.109900000000003</v>
      </c>
      <c r="G20" s="146"/>
      <c r="H20" s="142"/>
    </row>
    <row r="21" spans="2:8" x14ac:dyDescent="0.25">
      <c r="B21" s="11"/>
      <c r="C21" s="12" t="s">
        <v>13</v>
      </c>
      <c r="D21" s="12"/>
      <c r="E21" s="13">
        <f>SUM(E12:E20)</f>
        <v>5.5570841058902332</v>
      </c>
      <c r="F21" s="48">
        <f>SUM(F12:F20)</f>
        <v>15764.891899999999</v>
      </c>
      <c r="G21" s="42"/>
      <c r="H21" s="14"/>
    </row>
    <row r="22" spans="2:8" x14ac:dyDescent="0.25">
      <c r="B22" s="15"/>
      <c r="C22" s="16"/>
      <c r="D22" s="16"/>
      <c r="E22" s="17"/>
      <c r="F22" s="55"/>
      <c r="G22" s="66"/>
      <c r="H22" s="18"/>
    </row>
    <row r="23" spans="2:8" ht="17.25" x14ac:dyDescent="0.25">
      <c r="B23" s="19" t="s">
        <v>19</v>
      </c>
      <c r="C23" s="12"/>
      <c r="D23" s="12"/>
      <c r="E23" s="20" t="s">
        <v>34</v>
      </c>
      <c r="F23" s="54" t="s">
        <v>8</v>
      </c>
      <c r="G23" s="56" t="s">
        <v>22</v>
      </c>
      <c r="H23" s="21" t="s">
        <v>12</v>
      </c>
    </row>
    <row r="24" spans="2:8" ht="18.75" customHeight="1" x14ac:dyDescent="0.25">
      <c r="B24" s="10">
        <v>300</v>
      </c>
      <c r="C24" s="148" t="s">
        <v>27</v>
      </c>
      <c r="D24" s="149"/>
      <c r="E24" s="130">
        <f>F24/E8</f>
        <v>0.57331354647678801</v>
      </c>
      <c r="F24" s="131">
        <v>1626.4331999999999</v>
      </c>
      <c r="G24" s="43" t="s">
        <v>38</v>
      </c>
      <c r="H24" s="144" t="s">
        <v>62</v>
      </c>
    </row>
    <row r="25" spans="2:8" x14ac:dyDescent="0.25">
      <c r="B25" s="10">
        <v>600</v>
      </c>
      <c r="C25" s="9" t="s">
        <v>28</v>
      </c>
      <c r="D25" s="41"/>
      <c r="E25" s="132"/>
      <c r="F25" s="133"/>
      <c r="G25" s="44"/>
      <c r="H25" s="145"/>
    </row>
    <row r="26" spans="2:8" ht="15" customHeight="1" x14ac:dyDescent="0.25">
      <c r="B26" s="10"/>
      <c r="C26" s="9">
        <v>610</v>
      </c>
      <c r="D26" s="41" t="s">
        <v>2</v>
      </c>
      <c r="E26" s="134">
        <f>F26/$E$8</f>
        <v>1.2202945116147907</v>
      </c>
      <c r="F26" s="133">
        <v>3461.8535000000002</v>
      </c>
      <c r="G26" s="144" t="s">
        <v>29</v>
      </c>
      <c r="H26" s="145"/>
    </row>
    <row r="27" spans="2:8" x14ac:dyDescent="0.25">
      <c r="B27" s="10"/>
      <c r="C27" s="9">
        <v>620</v>
      </c>
      <c r="D27" s="41" t="s">
        <v>3</v>
      </c>
      <c r="E27" s="134">
        <f>F27/$E$8</f>
        <v>0.2045069970742712</v>
      </c>
      <c r="F27" s="135">
        <v>580.16589999999997</v>
      </c>
      <c r="G27" s="145"/>
      <c r="H27" s="145"/>
    </row>
    <row r="28" spans="2:8" x14ac:dyDescent="0.25">
      <c r="B28" s="10"/>
      <c r="C28" s="9">
        <v>630</v>
      </c>
      <c r="D28" s="41" t="s">
        <v>4</v>
      </c>
      <c r="E28" s="134">
        <f>F28/$E$8</f>
        <v>5.3030632027917794E-2</v>
      </c>
      <c r="F28" s="133">
        <v>150.4426</v>
      </c>
      <c r="G28" s="146"/>
      <c r="H28" s="145"/>
    </row>
    <row r="29" spans="2:8" ht="16.5" customHeight="1" x14ac:dyDescent="0.25">
      <c r="B29" s="10">
        <v>700</v>
      </c>
      <c r="C29" s="148" t="s">
        <v>30</v>
      </c>
      <c r="D29" s="149"/>
      <c r="E29" s="132">
        <f>F29/E8</f>
        <v>0</v>
      </c>
      <c r="F29" s="133">
        <v>0</v>
      </c>
      <c r="G29" s="43" t="s">
        <v>38</v>
      </c>
      <c r="H29" s="145"/>
    </row>
    <row r="30" spans="2:8" ht="15" customHeight="1" thickBot="1" x14ac:dyDescent="0.3">
      <c r="B30" s="22"/>
      <c r="C30" s="23" t="s">
        <v>16</v>
      </c>
      <c r="D30" s="23"/>
      <c r="E30" s="24">
        <f>SUM(E24:E29)</f>
        <v>2.0511456871937677</v>
      </c>
      <c r="F30" s="49">
        <f>SUM(F24:F29)</f>
        <v>5818.8952000000008</v>
      </c>
      <c r="G30" s="45"/>
      <c r="H30" s="25"/>
    </row>
    <row r="31" spans="2:8" ht="17.25" customHeight="1" x14ac:dyDescent="0.25">
      <c r="B31" s="26"/>
      <c r="C31" s="7"/>
      <c r="D31" s="7"/>
      <c r="E31" s="27"/>
      <c r="F31" s="28"/>
      <c r="G31" s="29"/>
    </row>
    <row r="32" spans="2:8" ht="15" customHeight="1" x14ac:dyDescent="0.25">
      <c r="B32" s="143" t="s">
        <v>20</v>
      </c>
      <c r="C32" s="143"/>
      <c r="D32" s="143"/>
      <c r="E32" s="27">
        <f>E30+E21</f>
        <v>7.6082297930840008</v>
      </c>
      <c r="F32" s="30">
        <f>F21+F30</f>
        <v>21583.787100000001</v>
      </c>
      <c r="G32" s="31"/>
    </row>
    <row r="33" spans="2:10" x14ac:dyDescent="0.25">
      <c r="B33" s="26" t="s">
        <v>9</v>
      </c>
      <c r="C33" s="32"/>
      <c r="D33" s="34">
        <v>0.2</v>
      </c>
      <c r="E33" s="33">
        <f>E32*D33</f>
        <v>1.5216459586168003</v>
      </c>
      <c r="F33" s="28">
        <f>F32*D33</f>
        <v>4316.7574200000008</v>
      </c>
    </row>
    <row r="34" spans="2:10" x14ac:dyDescent="0.25">
      <c r="B34" s="7" t="s">
        <v>17</v>
      </c>
      <c r="C34" s="7"/>
      <c r="D34" s="7"/>
      <c r="E34" s="35">
        <f>E33+E32</f>
        <v>9.1298757517008013</v>
      </c>
      <c r="F34" s="28">
        <f>F33+F32</f>
        <v>25900.544520000003</v>
      </c>
      <c r="G34" s="29"/>
    </row>
    <row r="35" spans="2:10" x14ac:dyDescent="0.25">
      <c r="B35" s="7" t="s">
        <v>31</v>
      </c>
      <c r="C35" s="7"/>
      <c r="D35" s="7"/>
      <c r="E35" s="33" t="s">
        <v>40</v>
      </c>
      <c r="F35" s="28">
        <f>F32*12</f>
        <v>259005.44520000002</v>
      </c>
      <c r="G35" s="36"/>
      <c r="H35" s="37"/>
    </row>
    <row r="36" spans="2:10" ht="15.75" thickBot="1" x14ac:dyDescent="0.3">
      <c r="B36" s="7" t="s">
        <v>32</v>
      </c>
      <c r="C36" s="7"/>
      <c r="D36" s="7"/>
      <c r="E36" s="76" t="s">
        <v>40</v>
      </c>
      <c r="F36" s="38">
        <f>F34*12</f>
        <v>310806.53424000007</v>
      </c>
      <c r="G36" s="39"/>
      <c r="H36" s="40"/>
    </row>
    <row r="37" spans="2:10" ht="15.75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2:10" ht="15.75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2:10" ht="15.75" x14ac:dyDescent="0.25">
      <c r="B39" s="2"/>
      <c r="C39" s="2"/>
      <c r="D39" s="2"/>
      <c r="E39" s="2"/>
      <c r="F39" s="2"/>
      <c r="G39" s="2"/>
      <c r="H39" s="2"/>
      <c r="I39" s="2"/>
      <c r="J39" s="2"/>
    </row>
    <row r="40" spans="2:10" x14ac:dyDescent="0.25">
      <c r="B40" s="8" t="s">
        <v>5</v>
      </c>
      <c r="C40" s="8"/>
      <c r="D40" s="8"/>
      <c r="E40" s="8" t="s">
        <v>7</v>
      </c>
    </row>
    <row r="42" spans="2:10" x14ac:dyDescent="0.25">
      <c r="B42" s="57" t="s">
        <v>6</v>
      </c>
      <c r="C42" s="57"/>
      <c r="D42" s="57"/>
      <c r="E42" s="57" t="s">
        <v>6</v>
      </c>
      <c r="F42" s="57"/>
      <c r="G42" s="57"/>
      <c r="H42" s="57"/>
      <c r="I42" s="57"/>
    </row>
    <row r="43" spans="2:10" ht="15.75" x14ac:dyDescent="0.25">
      <c r="B43" s="2"/>
      <c r="C43" s="2"/>
      <c r="D43" s="2"/>
      <c r="E43" s="2"/>
      <c r="F43" s="2"/>
      <c r="G43" s="2"/>
      <c r="H43" s="2"/>
      <c r="I43" s="2"/>
      <c r="J43" s="2"/>
    </row>
  </sheetData>
  <mergeCells count="13">
    <mergeCell ref="A3:H3"/>
    <mergeCell ref="H14:H20"/>
    <mergeCell ref="B32:D32"/>
    <mergeCell ref="G14:G20"/>
    <mergeCell ref="C17:D17"/>
    <mergeCell ref="C18:D18"/>
    <mergeCell ref="C20:D20"/>
    <mergeCell ref="G26:G28"/>
    <mergeCell ref="C24:D24"/>
    <mergeCell ref="C29:D29"/>
    <mergeCell ref="G12:G13"/>
    <mergeCell ref="H24:H29"/>
    <mergeCell ref="H12:H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workbookViewId="0"/>
  </sheetViews>
  <sheetFormatPr defaultColWidth="9.140625" defaultRowHeight="15" x14ac:dyDescent="0.25"/>
  <cols>
    <col min="1" max="1" width="9.140625" style="82"/>
    <col min="2" max="2" width="7.85546875" style="82" customWidth="1"/>
    <col min="3" max="3" width="14.7109375" style="82" customWidth="1"/>
    <col min="4" max="4" width="14.28515625" style="82" customWidth="1"/>
    <col min="5" max="7" width="14.7109375" style="82" customWidth="1"/>
    <col min="8" max="257" width="9.140625" style="82"/>
    <col min="258" max="258" width="7.85546875" style="82" customWidth="1"/>
    <col min="259" max="259" width="14.7109375" style="82" customWidth="1"/>
    <col min="260" max="260" width="14.28515625" style="82" customWidth="1"/>
    <col min="261" max="263" width="14.7109375" style="82" customWidth="1"/>
    <col min="264" max="513" width="9.140625" style="82"/>
    <col min="514" max="514" width="7.85546875" style="82" customWidth="1"/>
    <col min="515" max="515" width="14.7109375" style="82" customWidth="1"/>
    <col min="516" max="516" width="14.28515625" style="82" customWidth="1"/>
    <col min="517" max="519" width="14.7109375" style="82" customWidth="1"/>
    <col min="520" max="769" width="9.140625" style="82"/>
    <col min="770" max="770" width="7.85546875" style="82" customWidth="1"/>
    <col min="771" max="771" width="14.7109375" style="82" customWidth="1"/>
    <col min="772" max="772" width="14.28515625" style="82" customWidth="1"/>
    <col min="773" max="775" width="14.7109375" style="82" customWidth="1"/>
    <col min="776" max="1025" width="9.140625" style="82"/>
    <col min="1026" max="1026" width="7.85546875" style="82" customWidth="1"/>
    <col min="1027" max="1027" width="14.7109375" style="82" customWidth="1"/>
    <col min="1028" max="1028" width="14.28515625" style="82" customWidth="1"/>
    <col min="1029" max="1031" width="14.7109375" style="82" customWidth="1"/>
    <col min="1032" max="1281" width="9.140625" style="82"/>
    <col min="1282" max="1282" width="7.85546875" style="82" customWidth="1"/>
    <col min="1283" max="1283" width="14.7109375" style="82" customWidth="1"/>
    <col min="1284" max="1284" width="14.28515625" style="82" customWidth="1"/>
    <col min="1285" max="1287" width="14.7109375" style="82" customWidth="1"/>
    <col min="1288" max="1537" width="9.140625" style="82"/>
    <col min="1538" max="1538" width="7.85546875" style="82" customWidth="1"/>
    <col min="1539" max="1539" width="14.7109375" style="82" customWidth="1"/>
    <col min="1540" max="1540" width="14.28515625" style="82" customWidth="1"/>
    <col min="1541" max="1543" width="14.7109375" style="82" customWidth="1"/>
    <col min="1544" max="1793" width="9.140625" style="82"/>
    <col min="1794" max="1794" width="7.85546875" style="82" customWidth="1"/>
    <col min="1795" max="1795" width="14.7109375" style="82" customWidth="1"/>
    <col min="1796" max="1796" width="14.28515625" style="82" customWidth="1"/>
    <col min="1797" max="1799" width="14.7109375" style="82" customWidth="1"/>
    <col min="1800" max="2049" width="9.140625" style="82"/>
    <col min="2050" max="2050" width="7.85546875" style="82" customWidth="1"/>
    <col min="2051" max="2051" width="14.7109375" style="82" customWidth="1"/>
    <col min="2052" max="2052" width="14.28515625" style="82" customWidth="1"/>
    <col min="2053" max="2055" width="14.7109375" style="82" customWidth="1"/>
    <col min="2056" max="2305" width="9.140625" style="82"/>
    <col min="2306" max="2306" width="7.85546875" style="82" customWidth="1"/>
    <col min="2307" max="2307" width="14.7109375" style="82" customWidth="1"/>
    <col min="2308" max="2308" width="14.28515625" style="82" customWidth="1"/>
    <col min="2309" max="2311" width="14.7109375" style="82" customWidth="1"/>
    <col min="2312" max="2561" width="9.140625" style="82"/>
    <col min="2562" max="2562" width="7.85546875" style="82" customWidth="1"/>
    <col min="2563" max="2563" width="14.7109375" style="82" customWidth="1"/>
    <col min="2564" max="2564" width="14.28515625" style="82" customWidth="1"/>
    <col min="2565" max="2567" width="14.7109375" style="82" customWidth="1"/>
    <col min="2568" max="2817" width="9.140625" style="82"/>
    <col min="2818" max="2818" width="7.85546875" style="82" customWidth="1"/>
    <col min="2819" max="2819" width="14.7109375" style="82" customWidth="1"/>
    <col min="2820" max="2820" width="14.28515625" style="82" customWidth="1"/>
    <col min="2821" max="2823" width="14.7109375" style="82" customWidth="1"/>
    <col min="2824" max="3073" width="9.140625" style="82"/>
    <col min="3074" max="3074" width="7.85546875" style="82" customWidth="1"/>
    <col min="3075" max="3075" width="14.7109375" style="82" customWidth="1"/>
    <col min="3076" max="3076" width="14.28515625" style="82" customWidth="1"/>
    <col min="3077" max="3079" width="14.7109375" style="82" customWidth="1"/>
    <col min="3080" max="3329" width="9.140625" style="82"/>
    <col min="3330" max="3330" width="7.85546875" style="82" customWidth="1"/>
    <col min="3331" max="3331" width="14.7109375" style="82" customWidth="1"/>
    <col min="3332" max="3332" width="14.28515625" style="82" customWidth="1"/>
    <col min="3333" max="3335" width="14.7109375" style="82" customWidth="1"/>
    <col min="3336" max="3585" width="9.140625" style="82"/>
    <col min="3586" max="3586" width="7.85546875" style="82" customWidth="1"/>
    <col min="3587" max="3587" width="14.7109375" style="82" customWidth="1"/>
    <col min="3588" max="3588" width="14.28515625" style="82" customWidth="1"/>
    <col min="3589" max="3591" width="14.7109375" style="82" customWidth="1"/>
    <col min="3592" max="3841" width="9.140625" style="82"/>
    <col min="3842" max="3842" width="7.85546875" style="82" customWidth="1"/>
    <col min="3843" max="3843" width="14.7109375" style="82" customWidth="1"/>
    <col min="3844" max="3844" width="14.28515625" style="82" customWidth="1"/>
    <col min="3845" max="3847" width="14.7109375" style="82" customWidth="1"/>
    <col min="3848" max="4097" width="9.140625" style="82"/>
    <col min="4098" max="4098" width="7.85546875" style="82" customWidth="1"/>
    <col min="4099" max="4099" width="14.7109375" style="82" customWidth="1"/>
    <col min="4100" max="4100" width="14.28515625" style="82" customWidth="1"/>
    <col min="4101" max="4103" width="14.7109375" style="82" customWidth="1"/>
    <col min="4104" max="4353" width="9.140625" style="82"/>
    <col min="4354" max="4354" width="7.85546875" style="82" customWidth="1"/>
    <col min="4355" max="4355" width="14.7109375" style="82" customWidth="1"/>
    <col min="4356" max="4356" width="14.28515625" style="82" customWidth="1"/>
    <col min="4357" max="4359" width="14.7109375" style="82" customWidth="1"/>
    <col min="4360" max="4609" width="9.140625" style="82"/>
    <col min="4610" max="4610" width="7.85546875" style="82" customWidth="1"/>
    <col min="4611" max="4611" width="14.7109375" style="82" customWidth="1"/>
    <col min="4612" max="4612" width="14.28515625" style="82" customWidth="1"/>
    <col min="4613" max="4615" width="14.7109375" style="82" customWidth="1"/>
    <col min="4616" max="4865" width="9.140625" style="82"/>
    <col min="4866" max="4866" width="7.85546875" style="82" customWidth="1"/>
    <col min="4867" max="4867" width="14.7109375" style="82" customWidth="1"/>
    <col min="4868" max="4868" width="14.28515625" style="82" customWidth="1"/>
    <col min="4869" max="4871" width="14.7109375" style="82" customWidth="1"/>
    <col min="4872" max="5121" width="9.140625" style="82"/>
    <col min="5122" max="5122" width="7.85546875" style="82" customWidth="1"/>
    <col min="5123" max="5123" width="14.7109375" style="82" customWidth="1"/>
    <col min="5124" max="5124" width="14.28515625" style="82" customWidth="1"/>
    <col min="5125" max="5127" width="14.7109375" style="82" customWidth="1"/>
    <col min="5128" max="5377" width="9.140625" style="82"/>
    <col min="5378" max="5378" width="7.85546875" style="82" customWidth="1"/>
    <col min="5379" max="5379" width="14.7109375" style="82" customWidth="1"/>
    <col min="5380" max="5380" width="14.28515625" style="82" customWidth="1"/>
    <col min="5381" max="5383" width="14.7109375" style="82" customWidth="1"/>
    <col min="5384" max="5633" width="9.140625" style="82"/>
    <col min="5634" max="5634" width="7.85546875" style="82" customWidth="1"/>
    <col min="5635" max="5635" width="14.7109375" style="82" customWidth="1"/>
    <col min="5636" max="5636" width="14.28515625" style="82" customWidth="1"/>
    <col min="5637" max="5639" width="14.7109375" style="82" customWidth="1"/>
    <col min="5640" max="5889" width="9.140625" style="82"/>
    <col min="5890" max="5890" width="7.85546875" style="82" customWidth="1"/>
    <col min="5891" max="5891" width="14.7109375" style="82" customWidth="1"/>
    <col min="5892" max="5892" width="14.28515625" style="82" customWidth="1"/>
    <col min="5893" max="5895" width="14.7109375" style="82" customWidth="1"/>
    <col min="5896" max="6145" width="9.140625" style="82"/>
    <col min="6146" max="6146" width="7.85546875" style="82" customWidth="1"/>
    <col min="6147" max="6147" width="14.7109375" style="82" customWidth="1"/>
    <col min="6148" max="6148" width="14.28515625" style="82" customWidth="1"/>
    <col min="6149" max="6151" width="14.7109375" style="82" customWidth="1"/>
    <col min="6152" max="6401" width="9.140625" style="82"/>
    <col min="6402" max="6402" width="7.85546875" style="82" customWidth="1"/>
    <col min="6403" max="6403" width="14.7109375" style="82" customWidth="1"/>
    <col min="6404" max="6404" width="14.28515625" style="82" customWidth="1"/>
    <col min="6405" max="6407" width="14.7109375" style="82" customWidth="1"/>
    <col min="6408" max="6657" width="9.140625" style="82"/>
    <col min="6658" max="6658" width="7.85546875" style="82" customWidth="1"/>
    <col min="6659" max="6659" width="14.7109375" style="82" customWidth="1"/>
    <col min="6660" max="6660" width="14.28515625" style="82" customWidth="1"/>
    <col min="6661" max="6663" width="14.7109375" style="82" customWidth="1"/>
    <col min="6664" max="6913" width="9.140625" style="82"/>
    <col min="6914" max="6914" width="7.85546875" style="82" customWidth="1"/>
    <col min="6915" max="6915" width="14.7109375" style="82" customWidth="1"/>
    <col min="6916" max="6916" width="14.28515625" style="82" customWidth="1"/>
    <col min="6917" max="6919" width="14.7109375" style="82" customWidth="1"/>
    <col min="6920" max="7169" width="9.140625" style="82"/>
    <col min="7170" max="7170" width="7.85546875" style="82" customWidth="1"/>
    <col min="7171" max="7171" width="14.7109375" style="82" customWidth="1"/>
    <col min="7172" max="7172" width="14.28515625" style="82" customWidth="1"/>
    <col min="7173" max="7175" width="14.7109375" style="82" customWidth="1"/>
    <col min="7176" max="7425" width="9.140625" style="82"/>
    <col min="7426" max="7426" width="7.85546875" style="82" customWidth="1"/>
    <col min="7427" max="7427" width="14.7109375" style="82" customWidth="1"/>
    <col min="7428" max="7428" width="14.28515625" style="82" customWidth="1"/>
    <col min="7429" max="7431" width="14.7109375" style="82" customWidth="1"/>
    <col min="7432" max="7681" width="9.140625" style="82"/>
    <col min="7682" max="7682" width="7.85546875" style="82" customWidth="1"/>
    <col min="7683" max="7683" width="14.7109375" style="82" customWidth="1"/>
    <col min="7684" max="7684" width="14.28515625" style="82" customWidth="1"/>
    <col min="7685" max="7687" width="14.7109375" style="82" customWidth="1"/>
    <col min="7688" max="7937" width="9.140625" style="82"/>
    <col min="7938" max="7938" width="7.85546875" style="82" customWidth="1"/>
    <col min="7939" max="7939" width="14.7109375" style="82" customWidth="1"/>
    <col min="7940" max="7940" width="14.28515625" style="82" customWidth="1"/>
    <col min="7941" max="7943" width="14.7109375" style="82" customWidth="1"/>
    <col min="7944" max="8193" width="9.140625" style="82"/>
    <col min="8194" max="8194" width="7.85546875" style="82" customWidth="1"/>
    <col min="8195" max="8195" width="14.7109375" style="82" customWidth="1"/>
    <col min="8196" max="8196" width="14.28515625" style="82" customWidth="1"/>
    <col min="8197" max="8199" width="14.7109375" style="82" customWidth="1"/>
    <col min="8200" max="8449" width="9.140625" style="82"/>
    <col min="8450" max="8450" width="7.85546875" style="82" customWidth="1"/>
    <col min="8451" max="8451" width="14.7109375" style="82" customWidth="1"/>
    <col min="8452" max="8452" width="14.28515625" style="82" customWidth="1"/>
    <col min="8453" max="8455" width="14.7109375" style="82" customWidth="1"/>
    <col min="8456" max="8705" width="9.140625" style="82"/>
    <col min="8706" max="8706" width="7.85546875" style="82" customWidth="1"/>
    <col min="8707" max="8707" width="14.7109375" style="82" customWidth="1"/>
    <col min="8708" max="8708" width="14.28515625" style="82" customWidth="1"/>
    <col min="8709" max="8711" width="14.7109375" style="82" customWidth="1"/>
    <col min="8712" max="8961" width="9.140625" style="82"/>
    <col min="8962" max="8962" width="7.85546875" style="82" customWidth="1"/>
    <col min="8963" max="8963" width="14.7109375" style="82" customWidth="1"/>
    <col min="8964" max="8964" width="14.28515625" style="82" customWidth="1"/>
    <col min="8965" max="8967" width="14.7109375" style="82" customWidth="1"/>
    <col min="8968" max="9217" width="9.140625" style="82"/>
    <col min="9218" max="9218" width="7.85546875" style="82" customWidth="1"/>
    <col min="9219" max="9219" width="14.7109375" style="82" customWidth="1"/>
    <col min="9220" max="9220" width="14.28515625" style="82" customWidth="1"/>
    <col min="9221" max="9223" width="14.7109375" style="82" customWidth="1"/>
    <col min="9224" max="9473" width="9.140625" style="82"/>
    <col min="9474" max="9474" width="7.85546875" style="82" customWidth="1"/>
    <col min="9475" max="9475" width="14.7109375" style="82" customWidth="1"/>
    <col min="9476" max="9476" width="14.28515625" style="82" customWidth="1"/>
    <col min="9477" max="9479" width="14.7109375" style="82" customWidth="1"/>
    <col min="9480" max="9729" width="9.140625" style="82"/>
    <col min="9730" max="9730" width="7.85546875" style="82" customWidth="1"/>
    <col min="9731" max="9731" width="14.7109375" style="82" customWidth="1"/>
    <col min="9732" max="9732" width="14.28515625" style="82" customWidth="1"/>
    <col min="9733" max="9735" width="14.7109375" style="82" customWidth="1"/>
    <col min="9736" max="9985" width="9.140625" style="82"/>
    <col min="9986" max="9986" width="7.85546875" style="82" customWidth="1"/>
    <col min="9987" max="9987" width="14.7109375" style="82" customWidth="1"/>
    <col min="9988" max="9988" width="14.28515625" style="82" customWidth="1"/>
    <col min="9989" max="9991" width="14.7109375" style="82" customWidth="1"/>
    <col min="9992" max="10241" width="9.140625" style="82"/>
    <col min="10242" max="10242" width="7.85546875" style="82" customWidth="1"/>
    <col min="10243" max="10243" width="14.7109375" style="82" customWidth="1"/>
    <col min="10244" max="10244" width="14.28515625" style="82" customWidth="1"/>
    <col min="10245" max="10247" width="14.7109375" style="82" customWidth="1"/>
    <col min="10248" max="10497" width="9.140625" style="82"/>
    <col min="10498" max="10498" width="7.85546875" style="82" customWidth="1"/>
    <col min="10499" max="10499" width="14.7109375" style="82" customWidth="1"/>
    <col min="10500" max="10500" width="14.28515625" style="82" customWidth="1"/>
    <col min="10501" max="10503" width="14.7109375" style="82" customWidth="1"/>
    <col min="10504" max="10753" width="9.140625" style="82"/>
    <col min="10754" max="10754" width="7.85546875" style="82" customWidth="1"/>
    <col min="10755" max="10755" width="14.7109375" style="82" customWidth="1"/>
    <col min="10756" max="10756" width="14.28515625" style="82" customWidth="1"/>
    <col min="10757" max="10759" width="14.7109375" style="82" customWidth="1"/>
    <col min="10760" max="11009" width="9.140625" style="82"/>
    <col min="11010" max="11010" width="7.85546875" style="82" customWidth="1"/>
    <col min="11011" max="11011" width="14.7109375" style="82" customWidth="1"/>
    <col min="11012" max="11012" width="14.28515625" style="82" customWidth="1"/>
    <col min="11013" max="11015" width="14.7109375" style="82" customWidth="1"/>
    <col min="11016" max="11265" width="9.140625" style="82"/>
    <col min="11266" max="11266" width="7.85546875" style="82" customWidth="1"/>
    <col min="11267" max="11267" width="14.7109375" style="82" customWidth="1"/>
    <col min="11268" max="11268" width="14.28515625" style="82" customWidth="1"/>
    <col min="11269" max="11271" width="14.7109375" style="82" customWidth="1"/>
    <col min="11272" max="11521" width="9.140625" style="82"/>
    <col min="11522" max="11522" width="7.85546875" style="82" customWidth="1"/>
    <col min="11523" max="11523" width="14.7109375" style="82" customWidth="1"/>
    <col min="11524" max="11524" width="14.28515625" style="82" customWidth="1"/>
    <col min="11525" max="11527" width="14.7109375" style="82" customWidth="1"/>
    <col min="11528" max="11777" width="9.140625" style="82"/>
    <col min="11778" max="11778" width="7.85546875" style="82" customWidth="1"/>
    <col min="11779" max="11779" width="14.7109375" style="82" customWidth="1"/>
    <col min="11780" max="11780" width="14.28515625" style="82" customWidth="1"/>
    <col min="11781" max="11783" width="14.7109375" style="82" customWidth="1"/>
    <col min="11784" max="12033" width="9.140625" style="82"/>
    <col min="12034" max="12034" width="7.85546875" style="82" customWidth="1"/>
    <col min="12035" max="12035" width="14.7109375" style="82" customWidth="1"/>
    <col min="12036" max="12036" width="14.28515625" style="82" customWidth="1"/>
    <col min="12037" max="12039" width="14.7109375" style="82" customWidth="1"/>
    <col min="12040" max="12289" width="9.140625" style="82"/>
    <col min="12290" max="12290" width="7.85546875" style="82" customWidth="1"/>
    <col min="12291" max="12291" width="14.7109375" style="82" customWidth="1"/>
    <col min="12292" max="12292" width="14.28515625" style="82" customWidth="1"/>
    <col min="12293" max="12295" width="14.7109375" style="82" customWidth="1"/>
    <col min="12296" max="12545" width="9.140625" style="82"/>
    <col min="12546" max="12546" width="7.85546875" style="82" customWidth="1"/>
    <col min="12547" max="12547" width="14.7109375" style="82" customWidth="1"/>
    <col min="12548" max="12548" width="14.28515625" style="82" customWidth="1"/>
    <col min="12549" max="12551" width="14.7109375" style="82" customWidth="1"/>
    <col min="12552" max="12801" width="9.140625" style="82"/>
    <col min="12802" max="12802" width="7.85546875" style="82" customWidth="1"/>
    <col min="12803" max="12803" width="14.7109375" style="82" customWidth="1"/>
    <col min="12804" max="12804" width="14.28515625" style="82" customWidth="1"/>
    <col min="12805" max="12807" width="14.7109375" style="82" customWidth="1"/>
    <col min="12808" max="13057" width="9.140625" style="82"/>
    <col min="13058" max="13058" width="7.85546875" style="82" customWidth="1"/>
    <col min="13059" max="13059" width="14.7109375" style="82" customWidth="1"/>
    <col min="13060" max="13060" width="14.28515625" style="82" customWidth="1"/>
    <col min="13061" max="13063" width="14.7109375" style="82" customWidth="1"/>
    <col min="13064" max="13313" width="9.140625" style="82"/>
    <col min="13314" max="13314" width="7.85546875" style="82" customWidth="1"/>
    <col min="13315" max="13315" width="14.7109375" style="82" customWidth="1"/>
    <col min="13316" max="13316" width="14.28515625" style="82" customWidth="1"/>
    <col min="13317" max="13319" width="14.7109375" style="82" customWidth="1"/>
    <col min="13320" max="13569" width="9.140625" style="82"/>
    <col min="13570" max="13570" width="7.85546875" style="82" customWidth="1"/>
    <col min="13571" max="13571" width="14.7109375" style="82" customWidth="1"/>
    <col min="13572" max="13572" width="14.28515625" style="82" customWidth="1"/>
    <col min="13573" max="13575" width="14.7109375" style="82" customWidth="1"/>
    <col min="13576" max="13825" width="9.140625" style="82"/>
    <col min="13826" max="13826" width="7.85546875" style="82" customWidth="1"/>
    <col min="13827" max="13827" width="14.7109375" style="82" customWidth="1"/>
    <col min="13828" max="13828" width="14.28515625" style="82" customWidth="1"/>
    <col min="13829" max="13831" width="14.7109375" style="82" customWidth="1"/>
    <col min="13832" max="14081" width="9.140625" style="82"/>
    <col min="14082" max="14082" width="7.85546875" style="82" customWidth="1"/>
    <col min="14083" max="14083" width="14.7109375" style="82" customWidth="1"/>
    <col min="14084" max="14084" width="14.28515625" style="82" customWidth="1"/>
    <col min="14085" max="14087" width="14.7109375" style="82" customWidth="1"/>
    <col min="14088" max="14337" width="9.140625" style="82"/>
    <col min="14338" max="14338" width="7.85546875" style="82" customWidth="1"/>
    <col min="14339" max="14339" width="14.7109375" style="82" customWidth="1"/>
    <col min="14340" max="14340" width="14.28515625" style="82" customWidth="1"/>
    <col min="14341" max="14343" width="14.7109375" style="82" customWidth="1"/>
    <col min="14344" max="14593" width="9.140625" style="82"/>
    <col min="14594" max="14594" width="7.85546875" style="82" customWidth="1"/>
    <col min="14595" max="14595" width="14.7109375" style="82" customWidth="1"/>
    <col min="14596" max="14596" width="14.28515625" style="82" customWidth="1"/>
    <col min="14597" max="14599" width="14.7109375" style="82" customWidth="1"/>
    <col min="14600" max="14849" width="9.140625" style="82"/>
    <col min="14850" max="14850" width="7.85546875" style="82" customWidth="1"/>
    <col min="14851" max="14851" width="14.7109375" style="82" customWidth="1"/>
    <col min="14852" max="14852" width="14.28515625" style="82" customWidth="1"/>
    <col min="14853" max="14855" width="14.7109375" style="82" customWidth="1"/>
    <col min="14856" max="15105" width="9.140625" style="82"/>
    <col min="15106" max="15106" width="7.85546875" style="82" customWidth="1"/>
    <col min="15107" max="15107" width="14.7109375" style="82" customWidth="1"/>
    <col min="15108" max="15108" width="14.28515625" style="82" customWidth="1"/>
    <col min="15109" max="15111" width="14.7109375" style="82" customWidth="1"/>
    <col min="15112" max="15361" width="9.140625" style="82"/>
    <col min="15362" max="15362" width="7.85546875" style="82" customWidth="1"/>
    <col min="15363" max="15363" width="14.7109375" style="82" customWidth="1"/>
    <col min="15364" max="15364" width="14.28515625" style="82" customWidth="1"/>
    <col min="15365" max="15367" width="14.7109375" style="82" customWidth="1"/>
    <col min="15368" max="15617" width="9.140625" style="82"/>
    <col min="15618" max="15618" width="7.85546875" style="82" customWidth="1"/>
    <col min="15619" max="15619" width="14.7109375" style="82" customWidth="1"/>
    <col min="15620" max="15620" width="14.28515625" style="82" customWidth="1"/>
    <col min="15621" max="15623" width="14.7109375" style="82" customWidth="1"/>
    <col min="15624" max="15873" width="9.140625" style="82"/>
    <col min="15874" max="15874" width="7.85546875" style="82" customWidth="1"/>
    <col min="15875" max="15875" width="14.7109375" style="82" customWidth="1"/>
    <col min="15876" max="15876" width="14.28515625" style="82" customWidth="1"/>
    <col min="15877" max="15879" width="14.7109375" style="82" customWidth="1"/>
    <col min="15880" max="16129" width="9.140625" style="82"/>
    <col min="16130" max="16130" width="7.85546875" style="82" customWidth="1"/>
    <col min="16131" max="16131" width="14.7109375" style="82" customWidth="1"/>
    <col min="16132" max="16132" width="14.28515625" style="82" customWidth="1"/>
    <col min="16133" max="16135" width="14.7109375" style="82" customWidth="1"/>
    <col min="16136" max="16384" width="9.140625" style="82"/>
  </cols>
  <sheetData>
    <row r="1" spans="1:13" x14ac:dyDescent="0.25">
      <c r="A1" s="80"/>
      <c r="B1" s="80"/>
      <c r="C1" s="80"/>
      <c r="D1" s="80"/>
      <c r="E1" s="80"/>
      <c r="F1" s="80"/>
      <c r="G1" s="81"/>
    </row>
    <row r="2" spans="1:13" x14ac:dyDescent="0.25">
      <c r="A2" s="80"/>
      <c r="B2" s="80"/>
      <c r="C2" s="80"/>
      <c r="D2" s="80"/>
      <c r="E2" s="80"/>
      <c r="F2" s="83"/>
      <c r="G2" s="84"/>
    </row>
    <row r="3" spans="1:13" x14ac:dyDescent="0.25">
      <c r="A3" s="80"/>
      <c r="B3" s="80"/>
      <c r="C3" s="80"/>
      <c r="D3" s="80"/>
      <c r="E3" s="80"/>
      <c r="F3" s="83"/>
      <c r="G3" s="84"/>
    </row>
    <row r="4" spans="1:13" ht="21" x14ac:dyDescent="0.35">
      <c r="A4" s="80"/>
      <c r="B4" s="85" t="s">
        <v>43</v>
      </c>
      <c r="C4" s="80"/>
      <c r="D4" s="80"/>
      <c r="E4" s="86"/>
      <c r="F4" s="87"/>
      <c r="G4" s="80"/>
      <c r="K4" s="88"/>
      <c r="L4" s="89"/>
    </row>
    <row r="5" spans="1:13" x14ac:dyDescent="0.25">
      <c r="A5" s="80"/>
      <c r="B5" s="80"/>
      <c r="C5" s="80"/>
      <c r="D5" s="80"/>
      <c r="E5" s="80"/>
      <c r="F5" s="87"/>
      <c r="G5" s="80"/>
      <c r="K5" s="90"/>
      <c r="L5" s="89"/>
    </row>
    <row r="6" spans="1:13" x14ac:dyDescent="0.25">
      <c r="A6" s="80"/>
      <c r="B6" s="91" t="s">
        <v>44</v>
      </c>
      <c r="C6" s="92"/>
      <c r="D6" s="93"/>
      <c r="E6" s="94">
        <v>43466</v>
      </c>
      <c r="F6" s="95"/>
      <c r="G6" s="80"/>
      <c r="K6" s="96"/>
      <c r="L6" s="96"/>
    </row>
    <row r="7" spans="1:13" x14ac:dyDescent="0.25">
      <c r="A7" s="80"/>
      <c r="B7" s="97" t="s">
        <v>45</v>
      </c>
      <c r="C7" s="98"/>
      <c r="D7" s="99"/>
      <c r="E7" s="100">
        <v>46</v>
      </c>
      <c r="F7" s="101" t="s">
        <v>46</v>
      </c>
      <c r="G7" s="80"/>
      <c r="K7" s="102"/>
      <c r="L7" s="102"/>
    </row>
    <row r="8" spans="1:13" x14ac:dyDescent="0.25">
      <c r="A8" s="80"/>
      <c r="B8" s="97" t="s">
        <v>47</v>
      </c>
      <c r="C8" s="98"/>
      <c r="E8" s="103">
        <f>(106587.96+16234)*1.07</f>
        <v>131419.49720000001</v>
      </c>
      <c r="F8" s="101" t="s">
        <v>48</v>
      </c>
      <c r="G8" s="80"/>
      <c r="K8" s="102"/>
      <c r="L8" s="102"/>
    </row>
    <row r="9" spans="1:13" x14ac:dyDescent="0.25">
      <c r="A9" s="80"/>
      <c r="B9" s="97" t="s">
        <v>49</v>
      </c>
      <c r="C9" s="98"/>
      <c r="D9" s="99"/>
      <c r="E9" s="104">
        <v>1</v>
      </c>
      <c r="F9" s="101"/>
      <c r="G9" s="80"/>
      <c r="K9" s="105"/>
      <c r="L9" s="105"/>
    </row>
    <row r="10" spans="1:13" x14ac:dyDescent="0.25">
      <c r="A10" s="80"/>
      <c r="B10" s="97" t="s">
        <v>50</v>
      </c>
      <c r="C10" s="98"/>
      <c r="D10" s="106">
        <f>E6-1</f>
        <v>43465</v>
      </c>
      <c r="E10" s="103">
        <f>E8</f>
        <v>131419.49720000001</v>
      </c>
      <c r="F10" s="101" t="s">
        <v>48</v>
      </c>
      <c r="G10" s="80"/>
      <c r="K10" s="105"/>
      <c r="L10" s="105"/>
    </row>
    <row r="11" spans="1:13" x14ac:dyDescent="0.25">
      <c r="A11" s="80"/>
      <c r="B11" s="97" t="s">
        <v>51</v>
      </c>
      <c r="C11" s="98"/>
      <c r="D11" s="106">
        <f>EDATE(D10,E7)</f>
        <v>44865</v>
      </c>
      <c r="E11" s="107">
        <v>0</v>
      </c>
      <c r="F11" s="101" t="s">
        <v>48</v>
      </c>
      <c r="G11" s="80"/>
      <c r="K11" s="102"/>
      <c r="L11" s="102"/>
      <c r="M11" s="105"/>
    </row>
    <row r="12" spans="1:13" x14ac:dyDescent="0.25">
      <c r="A12" s="80"/>
      <c r="B12" s="108" t="s">
        <v>52</v>
      </c>
      <c r="C12" s="109"/>
      <c r="D12" s="110"/>
      <c r="E12" s="111">
        <v>4.2999999999999997E-2</v>
      </c>
      <c r="F12" s="112"/>
      <c r="G12" s="113"/>
      <c r="K12" s="102"/>
      <c r="L12" s="102"/>
      <c r="M12" s="105"/>
    </row>
    <row r="13" spans="1:13" x14ac:dyDescent="0.25">
      <c r="A13" s="80"/>
      <c r="B13" s="114"/>
      <c r="C13" s="98"/>
      <c r="E13" s="115"/>
      <c r="F13" s="114"/>
      <c r="G13" s="113"/>
      <c r="K13" s="102"/>
      <c r="L13" s="102"/>
      <c r="M13" s="105"/>
    </row>
    <row r="14" spans="1:13" x14ac:dyDescent="0.25">
      <c r="K14" s="102"/>
      <c r="L14" s="102"/>
      <c r="M14" s="105"/>
    </row>
    <row r="15" spans="1:13" ht="15.75" thickBot="1" x14ac:dyDescent="0.3">
      <c r="A15" s="116" t="s">
        <v>53</v>
      </c>
      <c r="B15" s="116" t="s">
        <v>54</v>
      </c>
      <c r="C15" s="116" t="s">
        <v>55</v>
      </c>
      <c r="D15" s="116" t="s">
        <v>56</v>
      </c>
      <c r="E15" s="116" t="s">
        <v>57</v>
      </c>
      <c r="F15" s="116" t="s">
        <v>58</v>
      </c>
      <c r="G15" s="116" t="s">
        <v>59</v>
      </c>
      <c r="K15" s="102"/>
      <c r="L15" s="102"/>
      <c r="M15" s="105"/>
    </row>
    <row r="16" spans="1:13" x14ac:dyDescent="0.25">
      <c r="A16" s="117">
        <f>E6</f>
        <v>43466</v>
      </c>
      <c r="B16" s="118">
        <v>1</v>
      </c>
      <c r="C16" s="87">
        <f>E10</f>
        <v>131419.49720000001</v>
      </c>
      <c r="D16" s="119">
        <f>ROUND(C16*$E$12/12,3)</f>
        <v>470.92</v>
      </c>
      <c r="E16" s="119">
        <f>PPMT($E$12/12,B16,$E$7,-$E$10,$E$11,0)</f>
        <v>2633.0554354368464</v>
      </c>
      <c r="F16" s="119">
        <f>ROUND(PMT($E$12/12,E7,-E10,E11),3)</f>
        <v>3103.9749999999999</v>
      </c>
      <c r="G16" s="119">
        <f>ROUND(C16-E16,3)</f>
        <v>128786.442</v>
      </c>
      <c r="K16" s="102"/>
      <c r="L16" s="102"/>
      <c r="M16" s="105"/>
    </row>
    <row r="17" spans="1:13" x14ac:dyDescent="0.25">
      <c r="A17" s="117">
        <f>EDATE(A16,1)</f>
        <v>43497</v>
      </c>
      <c r="B17" s="118">
        <v>2</v>
      </c>
      <c r="C17" s="87">
        <f>G16</f>
        <v>128786.442</v>
      </c>
      <c r="D17" s="119">
        <f t="shared" ref="D17:D61" si="0">ROUND(C17*$E$12/12,3)</f>
        <v>461.48500000000001</v>
      </c>
      <c r="E17" s="119">
        <f>PPMT($E$12/12,B17,$E$7,-$E$10,$E$11,0)</f>
        <v>2642.4905507471622</v>
      </c>
      <c r="F17" s="119">
        <f>F16</f>
        <v>3103.9749999999999</v>
      </c>
      <c r="G17" s="119">
        <f>ROUND(C17-E17,3)</f>
        <v>126143.951</v>
      </c>
      <c r="K17" s="102"/>
      <c r="L17" s="102"/>
      <c r="M17" s="105"/>
    </row>
    <row r="18" spans="1:13" x14ac:dyDescent="0.25">
      <c r="A18" s="117">
        <f>EDATE(A17,1)</f>
        <v>43525</v>
      </c>
      <c r="B18" s="118">
        <v>3</v>
      </c>
      <c r="C18" s="87">
        <f t="shared" ref="C18:C61" si="1">G17</f>
        <v>126143.951</v>
      </c>
      <c r="D18" s="119">
        <f t="shared" si="0"/>
        <v>452.01600000000002</v>
      </c>
      <c r="E18" s="119">
        <f>PPMT($E$12/12,B18,$E$7,-$E$10,$E$11,0)</f>
        <v>2651.9594752206726</v>
      </c>
      <c r="F18" s="119">
        <f t="shared" ref="F18:F61" si="2">F17</f>
        <v>3103.9749999999999</v>
      </c>
      <c r="G18" s="119">
        <f>ROUND(C18-E18,3)</f>
        <v>123491.992</v>
      </c>
      <c r="K18" s="102"/>
      <c r="L18" s="102"/>
      <c r="M18" s="105"/>
    </row>
    <row r="19" spans="1:13" x14ac:dyDescent="0.25">
      <c r="A19" s="117">
        <f t="shared" ref="A19:A61" si="3">EDATE(A18,1)</f>
        <v>43556</v>
      </c>
      <c r="B19" s="118">
        <v>4</v>
      </c>
      <c r="C19" s="87">
        <f t="shared" si="1"/>
        <v>123491.992</v>
      </c>
      <c r="D19" s="119">
        <f t="shared" si="0"/>
        <v>442.51299999999998</v>
      </c>
      <c r="E19" s="119">
        <f t="shared" ref="E19" si="4">PPMT($E$12/12,B19,$E$7,-$E$10,$E$11,0)</f>
        <v>2661.4623300068797</v>
      </c>
      <c r="F19" s="119">
        <f t="shared" si="2"/>
        <v>3103.9749999999999</v>
      </c>
      <c r="G19" s="119">
        <f t="shared" ref="G19:G61" si="5">ROUND(C19-E19,3)</f>
        <v>120830.53</v>
      </c>
      <c r="K19" s="102"/>
      <c r="L19" s="102"/>
      <c r="M19" s="105"/>
    </row>
    <row r="20" spans="1:13" x14ac:dyDescent="0.25">
      <c r="A20" s="117">
        <f t="shared" si="3"/>
        <v>43586</v>
      </c>
      <c r="B20" s="118">
        <v>5</v>
      </c>
      <c r="C20" s="87">
        <f t="shared" si="1"/>
        <v>120830.53</v>
      </c>
      <c r="D20" s="119">
        <f t="shared" si="0"/>
        <v>432.976</v>
      </c>
      <c r="E20" s="119">
        <f>PPMT($E$12/12,B20,$E$7,-$E$10,$E$11,0)</f>
        <v>2670.9992366894044</v>
      </c>
      <c r="F20" s="119">
        <f t="shared" si="2"/>
        <v>3103.9749999999999</v>
      </c>
      <c r="G20" s="119">
        <f t="shared" si="5"/>
        <v>118159.531</v>
      </c>
      <c r="K20" s="102"/>
      <c r="L20" s="102"/>
      <c r="M20" s="105"/>
    </row>
    <row r="21" spans="1:13" x14ac:dyDescent="0.25">
      <c r="A21" s="117">
        <f t="shared" si="3"/>
        <v>43617</v>
      </c>
      <c r="B21" s="118">
        <v>6</v>
      </c>
      <c r="C21" s="87">
        <f t="shared" si="1"/>
        <v>118159.531</v>
      </c>
      <c r="D21" s="119">
        <f t="shared" si="0"/>
        <v>423.40499999999997</v>
      </c>
      <c r="E21" s="119">
        <f t="shared" ref="E21:E61" si="6">PPMT($E$12/12,B21,$E$7,-$E$10,$E$11,0)</f>
        <v>2680.5703172875415</v>
      </c>
      <c r="F21" s="119">
        <f t="shared" si="2"/>
        <v>3103.9749999999999</v>
      </c>
      <c r="G21" s="119">
        <f t="shared" si="5"/>
        <v>115478.961</v>
      </c>
      <c r="K21" s="102"/>
      <c r="L21" s="102"/>
      <c r="M21" s="105"/>
    </row>
    <row r="22" spans="1:13" x14ac:dyDescent="0.25">
      <c r="A22" s="117">
        <f t="shared" si="3"/>
        <v>43647</v>
      </c>
      <c r="B22" s="118">
        <v>7</v>
      </c>
      <c r="C22" s="87">
        <f t="shared" si="1"/>
        <v>115478.961</v>
      </c>
      <c r="D22" s="119">
        <f t="shared" si="0"/>
        <v>413.8</v>
      </c>
      <c r="E22" s="119">
        <f t="shared" si="6"/>
        <v>2690.1756942578218</v>
      </c>
      <c r="F22" s="119">
        <f t="shared" si="2"/>
        <v>3103.9749999999999</v>
      </c>
      <c r="G22" s="119">
        <f t="shared" si="5"/>
        <v>112788.785</v>
      </c>
      <c r="K22" s="102"/>
      <c r="L22" s="102"/>
      <c r="M22" s="105"/>
    </row>
    <row r="23" spans="1:13" x14ac:dyDescent="0.25">
      <c r="A23" s="117">
        <f>EDATE(A22,1)</f>
        <v>43678</v>
      </c>
      <c r="B23" s="118">
        <v>8</v>
      </c>
      <c r="C23" s="87">
        <f t="shared" si="1"/>
        <v>112788.785</v>
      </c>
      <c r="D23" s="119">
        <f t="shared" si="0"/>
        <v>404.16</v>
      </c>
      <c r="E23" s="119">
        <f t="shared" si="6"/>
        <v>2699.8154904955791</v>
      </c>
      <c r="F23" s="119">
        <f t="shared" si="2"/>
        <v>3103.9749999999999</v>
      </c>
      <c r="G23" s="119">
        <f t="shared" si="5"/>
        <v>110088.97</v>
      </c>
      <c r="K23" s="102"/>
      <c r="L23" s="102"/>
      <c r="M23" s="105"/>
    </row>
    <row r="24" spans="1:13" x14ac:dyDescent="0.25">
      <c r="A24" s="117">
        <f t="shared" si="3"/>
        <v>43709</v>
      </c>
      <c r="B24" s="118">
        <v>9</v>
      </c>
      <c r="C24" s="87">
        <f t="shared" si="1"/>
        <v>110088.97</v>
      </c>
      <c r="D24" s="119">
        <f t="shared" si="0"/>
        <v>394.48500000000001</v>
      </c>
      <c r="E24" s="119">
        <f t="shared" si="6"/>
        <v>2709.4898293365218</v>
      </c>
      <c r="F24" s="119">
        <f t="shared" si="2"/>
        <v>3103.9749999999999</v>
      </c>
      <c r="G24" s="119">
        <f t="shared" si="5"/>
        <v>107379.48</v>
      </c>
      <c r="K24" s="102"/>
      <c r="L24" s="102"/>
      <c r="M24" s="105"/>
    </row>
    <row r="25" spans="1:13" x14ac:dyDescent="0.25">
      <c r="A25" s="117">
        <f t="shared" si="3"/>
        <v>43739</v>
      </c>
      <c r="B25" s="118">
        <v>10</v>
      </c>
      <c r="C25" s="87">
        <f t="shared" si="1"/>
        <v>107379.48</v>
      </c>
      <c r="D25" s="119">
        <f t="shared" si="0"/>
        <v>384.77600000000001</v>
      </c>
      <c r="E25" s="119">
        <f t="shared" si="6"/>
        <v>2719.1988345583104</v>
      </c>
      <c r="F25" s="119">
        <f t="shared" si="2"/>
        <v>3103.9749999999999</v>
      </c>
      <c r="G25" s="119">
        <f t="shared" si="5"/>
        <v>104660.281</v>
      </c>
    </row>
    <row r="26" spans="1:13" x14ac:dyDescent="0.25">
      <c r="A26" s="117">
        <f t="shared" si="3"/>
        <v>43770</v>
      </c>
      <c r="B26" s="118">
        <v>11</v>
      </c>
      <c r="C26" s="87">
        <f t="shared" si="1"/>
        <v>104660.281</v>
      </c>
      <c r="D26" s="119">
        <f t="shared" si="0"/>
        <v>375.03300000000002</v>
      </c>
      <c r="E26" s="119">
        <f t="shared" si="6"/>
        <v>2728.9426303821447</v>
      </c>
      <c r="F26" s="119">
        <f t="shared" si="2"/>
        <v>3103.9749999999999</v>
      </c>
      <c r="G26" s="119">
        <f t="shared" si="5"/>
        <v>101931.338</v>
      </c>
    </row>
    <row r="27" spans="1:13" x14ac:dyDescent="0.25">
      <c r="A27" s="117">
        <f t="shared" si="3"/>
        <v>43800</v>
      </c>
      <c r="B27" s="118">
        <v>12</v>
      </c>
      <c r="C27" s="87">
        <f t="shared" si="1"/>
        <v>101931.338</v>
      </c>
      <c r="D27" s="119">
        <f t="shared" si="0"/>
        <v>365.25400000000002</v>
      </c>
      <c r="E27" s="119">
        <f t="shared" si="6"/>
        <v>2738.7213414743474</v>
      </c>
      <c r="F27" s="119">
        <f t="shared" si="2"/>
        <v>3103.9749999999999</v>
      </c>
      <c r="G27" s="119">
        <f t="shared" si="5"/>
        <v>99192.616999999998</v>
      </c>
    </row>
    <row r="28" spans="1:13" x14ac:dyDescent="0.25">
      <c r="A28" s="117">
        <f t="shared" si="3"/>
        <v>43831</v>
      </c>
      <c r="B28" s="118">
        <v>13</v>
      </c>
      <c r="C28" s="87">
        <f t="shared" si="1"/>
        <v>99192.616999999998</v>
      </c>
      <c r="D28" s="119">
        <f t="shared" si="0"/>
        <v>355.44</v>
      </c>
      <c r="E28" s="119">
        <f t="shared" si="6"/>
        <v>2748.5350929479637</v>
      </c>
      <c r="F28" s="119">
        <f t="shared" si="2"/>
        <v>3103.9749999999999</v>
      </c>
      <c r="G28" s="119">
        <f t="shared" si="5"/>
        <v>96444.081999999995</v>
      </c>
    </row>
    <row r="29" spans="1:13" x14ac:dyDescent="0.25">
      <c r="A29" s="117">
        <f t="shared" si="3"/>
        <v>43862</v>
      </c>
      <c r="B29" s="118">
        <v>14</v>
      </c>
      <c r="C29" s="87">
        <f t="shared" si="1"/>
        <v>96444.081999999995</v>
      </c>
      <c r="D29" s="119">
        <f t="shared" si="0"/>
        <v>345.59100000000001</v>
      </c>
      <c r="E29" s="119">
        <f t="shared" si="6"/>
        <v>2758.3840103643606</v>
      </c>
      <c r="F29" s="119">
        <f t="shared" si="2"/>
        <v>3103.9749999999999</v>
      </c>
      <c r="G29" s="119">
        <f t="shared" si="5"/>
        <v>93685.698000000004</v>
      </c>
    </row>
    <row r="30" spans="1:13" x14ac:dyDescent="0.25">
      <c r="A30" s="117">
        <f t="shared" si="3"/>
        <v>43891</v>
      </c>
      <c r="B30" s="118">
        <v>15</v>
      </c>
      <c r="C30" s="87">
        <f t="shared" si="1"/>
        <v>93685.698000000004</v>
      </c>
      <c r="D30" s="119">
        <f t="shared" si="0"/>
        <v>335.70699999999999</v>
      </c>
      <c r="E30" s="119">
        <f t="shared" si="6"/>
        <v>2768.2682197348327</v>
      </c>
      <c r="F30" s="119">
        <f t="shared" si="2"/>
        <v>3103.9749999999999</v>
      </c>
      <c r="G30" s="119">
        <f t="shared" si="5"/>
        <v>90917.43</v>
      </c>
    </row>
    <row r="31" spans="1:13" x14ac:dyDescent="0.25">
      <c r="A31" s="117">
        <f t="shared" si="3"/>
        <v>43922</v>
      </c>
      <c r="B31" s="118">
        <v>16</v>
      </c>
      <c r="C31" s="87">
        <f t="shared" si="1"/>
        <v>90917.43</v>
      </c>
      <c r="D31" s="119">
        <f t="shared" si="0"/>
        <v>325.78699999999998</v>
      </c>
      <c r="E31" s="119">
        <f t="shared" si="6"/>
        <v>2778.1878475222161</v>
      </c>
      <c r="F31" s="119">
        <f t="shared" si="2"/>
        <v>3103.9749999999999</v>
      </c>
      <c r="G31" s="119">
        <f t="shared" si="5"/>
        <v>88139.241999999998</v>
      </c>
    </row>
    <row r="32" spans="1:13" x14ac:dyDescent="0.25">
      <c r="A32" s="117">
        <f t="shared" si="3"/>
        <v>43952</v>
      </c>
      <c r="B32" s="118">
        <v>17</v>
      </c>
      <c r="C32" s="87">
        <f t="shared" si="1"/>
        <v>88139.241999999998</v>
      </c>
      <c r="D32" s="119">
        <f t="shared" si="0"/>
        <v>315.83199999999999</v>
      </c>
      <c r="E32" s="119">
        <f t="shared" si="6"/>
        <v>2788.1430206425039</v>
      </c>
      <c r="F32" s="119">
        <f t="shared" si="2"/>
        <v>3103.9749999999999</v>
      </c>
      <c r="G32" s="119">
        <f t="shared" si="5"/>
        <v>85351.099000000002</v>
      </c>
    </row>
    <row r="33" spans="1:7" x14ac:dyDescent="0.25">
      <c r="A33" s="117">
        <f t="shared" si="3"/>
        <v>43983</v>
      </c>
      <c r="B33" s="118">
        <v>18</v>
      </c>
      <c r="C33" s="87">
        <f t="shared" si="1"/>
        <v>85351.099000000002</v>
      </c>
      <c r="D33" s="119">
        <f t="shared" si="0"/>
        <v>305.84100000000001</v>
      </c>
      <c r="E33" s="119">
        <f t="shared" si="6"/>
        <v>2798.1338664664727</v>
      </c>
      <c r="F33" s="119">
        <f t="shared" si="2"/>
        <v>3103.9749999999999</v>
      </c>
      <c r="G33" s="119">
        <f t="shared" si="5"/>
        <v>82552.964999999997</v>
      </c>
    </row>
    <row r="34" spans="1:7" x14ac:dyDescent="0.25">
      <c r="A34" s="117">
        <f t="shared" si="3"/>
        <v>44013</v>
      </c>
      <c r="B34" s="118">
        <v>19</v>
      </c>
      <c r="C34" s="87">
        <f t="shared" si="1"/>
        <v>82552.964999999997</v>
      </c>
      <c r="D34" s="119">
        <f t="shared" si="0"/>
        <v>295.815</v>
      </c>
      <c r="E34" s="119">
        <f t="shared" si="6"/>
        <v>2808.1605128213114</v>
      </c>
      <c r="F34" s="119">
        <f t="shared" si="2"/>
        <v>3103.9749999999999</v>
      </c>
      <c r="G34" s="119">
        <f t="shared" si="5"/>
        <v>79744.804000000004</v>
      </c>
    </row>
    <row r="35" spans="1:7" x14ac:dyDescent="0.25">
      <c r="A35" s="117">
        <f t="shared" si="3"/>
        <v>44044</v>
      </c>
      <c r="B35" s="118">
        <v>20</v>
      </c>
      <c r="C35" s="87">
        <f t="shared" si="1"/>
        <v>79744.804000000004</v>
      </c>
      <c r="D35" s="119">
        <f t="shared" si="0"/>
        <v>285.75200000000001</v>
      </c>
      <c r="E35" s="119">
        <f t="shared" si="6"/>
        <v>2818.223087992254</v>
      </c>
      <c r="F35" s="119">
        <f t="shared" si="2"/>
        <v>3103.9749999999999</v>
      </c>
      <c r="G35" s="119">
        <f t="shared" si="5"/>
        <v>76926.581000000006</v>
      </c>
    </row>
    <row r="36" spans="1:7" x14ac:dyDescent="0.25">
      <c r="A36" s="117">
        <f t="shared" si="3"/>
        <v>44075</v>
      </c>
      <c r="B36" s="118">
        <v>21</v>
      </c>
      <c r="C36" s="87">
        <f t="shared" si="1"/>
        <v>76926.581000000006</v>
      </c>
      <c r="D36" s="119">
        <f t="shared" si="0"/>
        <v>275.654</v>
      </c>
      <c r="E36" s="119">
        <f t="shared" si="6"/>
        <v>2828.3217207242265</v>
      </c>
      <c r="F36" s="119">
        <f t="shared" si="2"/>
        <v>3103.9749999999999</v>
      </c>
      <c r="G36" s="119">
        <f t="shared" si="5"/>
        <v>74098.259000000005</v>
      </c>
    </row>
    <row r="37" spans="1:7" x14ac:dyDescent="0.25">
      <c r="A37" s="117">
        <f t="shared" si="3"/>
        <v>44105</v>
      </c>
      <c r="B37" s="118">
        <v>22</v>
      </c>
      <c r="C37" s="87">
        <f t="shared" si="1"/>
        <v>74098.259000000005</v>
      </c>
      <c r="D37" s="119">
        <f t="shared" si="0"/>
        <v>265.51900000000001</v>
      </c>
      <c r="E37" s="119">
        <f t="shared" si="6"/>
        <v>2838.456540223488</v>
      </c>
      <c r="F37" s="119">
        <f t="shared" si="2"/>
        <v>3103.9749999999999</v>
      </c>
      <c r="G37" s="119">
        <f t="shared" si="5"/>
        <v>71259.801999999996</v>
      </c>
    </row>
    <row r="38" spans="1:7" x14ac:dyDescent="0.25">
      <c r="A38" s="117">
        <f t="shared" si="3"/>
        <v>44136</v>
      </c>
      <c r="B38" s="118">
        <v>23</v>
      </c>
      <c r="C38" s="87">
        <f t="shared" si="1"/>
        <v>71259.801999999996</v>
      </c>
      <c r="D38" s="119">
        <f t="shared" si="0"/>
        <v>255.34800000000001</v>
      </c>
      <c r="E38" s="119">
        <f t="shared" si="6"/>
        <v>2848.627676159289</v>
      </c>
      <c r="F38" s="119">
        <f t="shared" si="2"/>
        <v>3103.9749999999999</v>
      </c>
      <c r="G38" s="119">
        <f t="shared" si="5"/>
        <v>68411.173999999999</v>
      </c>
    </row>
    <row r="39" spans="1:7" x14ac:dyDescent="0.25">
      <c r="A39" s="117">
        <f t="shared" si="3"/>
        <v>44166</v>
      </c>
      <c r="B39" s="118">
        <v>24</v>
      </c>
      <c r="C39" s="87">
        <f t="shared" si="1"/>
        <v>68411.173999999999</v>
      </c>
      <c r="D39" s="119">
        <f t="shared" si="0"/>
        <v>245.14</v>
      </c>
      <c r="E39" s="119">
        <f t="shared" si="6"/>
        <v>2858.8352586655265</v>
      </c>
      <c r="F39" s="119">
        <f t="shared" si="2"/>
        <v>3103.9749999999999</v>
      </c>
      <c r="G39" s="119">
        <f t="shared" si="5"/>
        <v>65552.339000000007</v>
      </c>
    </row>
    <row r="40" spans="1:7" x14ac:dyDescent="0.25">
      <c r="A40" s="117">
        <f t="shared" si="3"/>
        <v>44197</v>
      </c>
      <c r="B40" s="118">
        <v>25</v>
      </c>
      <c r="C40" s="87">
        <f t="shared" si="1"/>
        <v>65552.339000000007</v>
      </c>
      <c r="D40" s="119">
        <f t="shared" si="0"/>
        <v>234.89599999999999</v>
      </c>
      <c r="E40" s="119">
        <f t="shared" si="6"/>
        <v>2869.0794183424114</v>
      </c>
      <c r="F40" s="119">
        <f t="shared" si="2"/>
        <v>3103.9749999999999</v>
      </c>
      <c r="G40" s="119">
        <f t="shared" si="5"/>
        <v>62683.26</v>
      </c>
    </row>
    <row r="41" spans="1:7" x14ac:dyDescent="0.25">
      <c r="A41" s="117">
        <f t="shared" si="3"/>
        <v>44228</v>
      </c>
      <c r="B41" s="118">
        <v>26</v>
      </c>
      <c r="C41" s="87">
        <f t="shared" si="1"/>
        <v>62683.26</v>
      </c>
      <c r="D41" s="119">
        <f t="shared" si="0"/>
        <v>224.61500000000001</v>
      </c>
      <c r="E41" s="119">
        <f t="shared" si="6"/>
        <v>2879.3602862581383</v>
      </c>
      <c r="F41" s="119">
        <f t="shared" si="2"/>
        <v>3103.9749999999999</v>
      </c>
      <c r="G41" s="119">
        <f t="shared" si="5"/>
        <v>59803.9</v>
      </c>
    </row>
    <row r="42" spans="1:7" x14ac:dyDescent="0.25">
      <c r="A42" s="117">
        <f t="shared" si="3"/>
        <v>44256</v>
      </c>
      <c r="B42" s="118">
        <v>27</v>
      </c>
      <c r="C42" s="87">
        <f t="shared" si="1"/>
        <v>59803.9</v>
      </c>
      <c r="D42" s="119">
        <f t="shared" si="0"/>
        <v>214.297</v>
      </c>
      <c r="E42" s="119">
        <f t="shared" si="6"/>
        <v>2889.6779939505632</v>
      </c>
      <c r="F42" s="119">
        <f t="shared" si="2"/>
        <v>3103.9749999999999</v>
      </c>
      <c r="G42" s="119">
        <f t="shared" si="5"/>
        <v>56914.222000000002</v>
      </c>
    </row>
    <row r="43" spans="1:7" x14ac:dyDescent="0.25">
      <c r="A43" s="117">
        <f t="shared" si="3"/>
        <v>44287</v>
      </c>
      <c r="B43" s="118">
        <v>28</v>
      </c>
      <c r="C43" s="87">
        <f t="shared" si="1"/>
        <v>56914.222000000002</v>
      </c>
      <c r="D43" s="119">
        <f t="shared" si="0"/>
        <v>203.94300000000001</v>
      </c>
      <c r="E43" s="119">
        <f t="shared" si="6"/>
        <v>2900.032673428886</v>
      </c>
      <c r="F43" s="119">
        <f t="shared" si="2"/>
        <v>3103.9749999999999</v>
      </c>
      <c r="G43" s="119">
        <f t="shared" si="5"/>
        <v>54014.188999999998</v>
      </c>
    </row>
    <row r="44" spans="1:7" x14ac:dyDescent="0.25">
      <c r="A44" s="117">
        <f t="shared" si="3"/>
        <v>44317</v>
      </c>
      <c r="B44" s="118">
        <v>29</v>
      </c>
      <c r="C44" s="87">
        <f t="shared" si="1"/>
        <v>54014.188999999998</v>
      </c>
      <c r="D44" s="119">
        <f t="shared" si="0"/>
        <v>193.55099999999999</v>
      </c>
      <c r="E44" s="119">
        <f t="shared" si="6"/>
        <v>2910.4244571753397</v>
      </c>
      <c r="F44" s="119">
        <f t="shared" si="2"/>
        <v>3103.9749999999999</v>
      </c>
      <c r="G44" s="119">
        <f t="shared" si="5"/>
        <v>51103.764999999999</v>
      </c>
    </row>
    <row r="45" spans="1:7" x14ac:dyDescent="0.25">
      <c r="A45" s="117">
        <f t="shared" si="3"/>
        <v>44348</v>
      </c>
      <c r="B45" s="118">
        <v>30</v>
      </c>
      <c r="C45" s="87">
        <f t="shared" si="1"/>
        <v>51103.764999999999</v>
      </c>
      <c r="D45" s="119">
        <f t="shared" si="0"/>
        <v>183.12200000000001</v>
      </c>
      <c r="E45" s="119">
        <f t="shared" si="6"/>
        <v>2920.8534781468848</v>
      </c>
      <c r="F45" s="119">
        <f t="shared" si="2"/>
        <v>3103.9749999999999</v>
      </c>
      <c r="G45" s="119">
        <f t="shared" si="5"/>
        <v>48182.911999999997</v>
      </c>
    </row>
    <row r="46" spans="1:7" x14ac:dyDescent="0.25">
      <c r="A46" s="117">
        <f t="shared" si="3"/>
        <v>44378</v>
      </c>
      <c r="B46" s="118">
        <v>31</v>
      </c>
      <c r="C46" s="87">
        <f t="shared" si="1"/>
        <v>48182.911999999997</v>
      </c>
      <c r="D46" s="119">
        <f t="shared" si="0"/>
        <v>172.655</v>
      </c>
      <c r="E46" s="119">
        <f t="shared" si="6"/>
        <v>2931.3198697769112</v>
      </c>
      <c r="F46" s="119">
        <f t="shared" si="2"/>
        <v>3103.9749999999999</v>
      </c>
      <c r="G46" s="119">
        <f t="shared" si="5"/>
        <v>45251.591999999997</v>
      </c>
    </row>
    <row r="47" spans="1:7" x14ac:dyDescent="0.25">
      <c r="A47" s="117">
        <f t="shared" si="3"/>
        <v>44409</v>
      </c>
      <c r="B47" s="118">
        <v>32</v>
      </c>
      <c r="C47" s="87">
        <f t="shared" si="1"/>
        <v>45251.591999999997</v>
      </c>
      <c r="D47" s="119">
        <f t="shared" si="0"/>
        <v>162.15199999999999</v>
      </c>
      <c r="E47" s="119">
        <f t="shared" si="6"/>
        <v>2941.8237659769447</v>
      </c>
      <c r="F47" s="119">
        <f t="shared" si="2"/>
        <v>3103.9749999999999</v>
      </c>
      <c r="G47" s="119">
        <f t="shared" si="5"/>
        <v>42309.767999999996</v>
      </c>
    </row>
    <row r="48" spans="1:7" x14ac:dyDescent="0.25">
      <c r="A48" s="117">
        <f t="shared" si="3"/>
        <v>44440</v>
      </c>
      <c r="B48" s="118">
        <v>33</v>
      </c>
      <c r="C48" s="87">
        <f t="shared" si="1"/>
        <v>42309.767999999996</v>
      </c>
      <c r="D48" s="119">
        <f t="shared" si="0"/>
        <v>151.61000000000001</v>
      </c>
      <c r="E48" s="119">
        <f t="shared" si="6"/>
        <v>2952.3653011383622</v>
      </c>
      <c r="F48" s="119">
        <f t="shared" si="2"/>
        <v>3103.9749999999999</v>
      </c>
      <c r="G48" s="119">
        <f t="shared" si="5"/>
        <v>39357.402999999998</v>
      </c>
    </row>
    <row r="49" spans="1:7" x14ac:dyDescent="0.25">
      <c r="A49" s="117">
        <f t="shared" si="3"/>
        <v>44470</v>
      </c>
      <c r="B49" s="118">
        <v>34</v>
      </c>
      <c r="C49" s="87">
        <f t="shared" si="1"/>
        <v>39357.402999999998</v>
      </c>
      <c r="D49" s="119">
        <f t="shared" si="0"/>
        <v>141.03100000000001</v>
      </c>
      <c r="E49" s="119">
        <f t="shared" si="6"/>
        <v>2962.9446101341077</v>
      </c>
      <c r="F49" s="119">
        <f t="shared" si="2"/>
        <v>3103.9749999999999</v>
      </c>
      <c r="G49" s="119">
        <f t="shared" si="5"/>
        <v>36394.457999999999</v>
      </c>
    </row>
    <row r="50" spans="1:7" x14ac:dyDescent="0.25">
      <c r="A50" s="117">
        <f t="shared" si="3"/>
        <v>44501</v>
      </c>
      <c r="B50" s="118">
        <v>35</v>
      </c>
      <c r="C50" s="87">
        <f t="shared" si="1"/>
        <v>36394.457999999999</v>
      </c>
      <c r="D50" s="119">
        <f t="shared" si="0"/>
        <v>130.41300000000001</v>
      </c>
      <c r="E50" s="119">
        <f t="shared" si="6"/>
        <v>2973.5618283204217</v>
      </c>
      <c r="F50" s="119">
        <f t="shared" si="2"/>
        <v>3103.9749999999999</v>
      </c>
      <c r="G50" s="119">
        <f t="shared" si="5"/>
        <v>33420.896000000001</v>
      </c>
    </row>
    <row r="51" spans="1:7" x14ac:dyDescent="0.25">
      <c r="A51" s="117">
        <f t="shared" si="3"/>
        <v>44531</v>
      </c>
      <c r="B51" s="118">
        <v>36</v>
      </c>
      <c r="C51" s="87">
        <f t="shared" si="1"/>
        <v>33420.896000000001</v>
      </c>
      <c r="D51" s="119">
        <f t="shared" si="0"/>
        <v>119.758</v>
      </c>
      <c r="E51" s="119">
        <f t="shared" si="6"/>
        <v>2984.21709153857</v>
      </c>
      <c r="F51" s="119">
        <f t="shared" si="2"/>
        <v>3103.9749999999999</v>
      </c>
      <c r="G51" s="119">
        <f t="shared" si="5"/>
        <v>30436.679</v>
      </c>
    </row>
    <row r="52" spans="1:7" x14ac:dyDescent="0.25">
      <c r="A52" s="117">
        <f t="shared" si="3"/>
        <v>44562</v>
      </c>
      <c r="B52" s="118">
        <v>37</v>
      </c>
      <c r="C52" s="87">
        <f t="shared" si="1"/>
        <v>30436.679</v>
      </c>
      <c r="D52" s="119">
        <f t="shared" si="0"/>
        <v>109.065</v>
      </c>
      <c r="E52" s="119">
        <f t="shared" si="6"/>
        <v>2994.910536116583</v>
      </c>
      <c r="F52" s="119">
        <f t="shared" si="2"/>
        <v>3103.9749999999999</v>
      </c>
      <c r="G52" s="119">
        <f t="shared" si="5"/>
        <v>27441.768</v>
      </c>
    </row>
    <row r="53" spans="1:7" x14ac:dyDescent="0.25">
      <c r="A53" s="117">
        <f t="shared" si="3"/>
        <v>44593</v>
      </c>
      <c r="B53" s="118">
        <v>38</v>
      </c>
      <c r="C53" s="87">
        <f t="shared" si="1"/>
        <v>27441.768</v>
      </c>
      <c r="D53" s="119">
        <f t="shared" si="0"/>
        <v>98.332999999999998</v>
      </c>
      <c r="E53" s="119">
        <f t="shared" si="6"/>
        <v>3005.6422988710015</v>
      </c>
      <c r="F53" s="119">
        <f t="shared" si="2"/>
        <v>3103.9749999999999</v>
      </c>
      <c r="G53" s="119">
        <f t="shared" si="5"/>
        <v>24436.126</v>
      </c>
    </row>
    <row r="54" spans="1:7" x14ac:dyDescent="0.25">
      <c r="A54" s="117">
        <f t="shared" si="3"/>
        <v>44621</v>
      </c>
      <c r="B54" s="118">
        <v>39</v>
      </c>
      <c r="C54" s="87">
        <f t="shared" si="1"/>
        <v>24436.126</v>
      </c>
      <c r="D54" s="119">
        <f t="shared" si="0"/>
        <v>87.563000000000002</v>
      </c>
      <c r="E54" s="119">
        <f t="shared" si="6"/>
        <v>3016.4125171086221</v>
      </c>
      <c r="F54" s="119">
        <f t="shared" si="2"/>
        <v>3103.9749999999999</v>
      </c>
      <c r="G54" s="119">
        <f t="shared" si="5"/>
        <v>21419.713</v>
      </c>
    </row>
    <row r="55" spans="1:7" x14ac:dyDescent="0.25">
      <c r="A55" s="117">
        <f t="shared" si="3"/>
        <v>44652</v>
      </c>
      <c r="B55" s="118">
        <v>40</v>
      </c>
      <c r="C55" s="87">
        <f t="shared" si="1"/>
        <v>21419.713</v>
      </c>
      <c r="D55" s="119">
        <f t="shared" si="0"/>
        <v>76.754000000000005</v>
      </c>
      <c r="E55" s="119">
        <f t="shared" si="6"/>
        <v>3027.2213286282613</v>
      </c>
      <c r="F55" s="119">
        <f t="shared" si="2"/>
        <v>3103.9749999999999</v>
      </c>
      <c r="G55" s="119">
        <f t="shared" si="5"/>
        <v>18392.491999999998</v>
      </c>
    </row>
    <row r="56" spans="1:7" x14ac:dyDescent="0.25">
      <c r="A56" s="117">
        <f t="shared" si="3"/>
        <v>44682</v>
      </c>
      <c r="B56" s="118">
        <v>41</v>
      </c>
      <c r="C56" s="87">
        <f t="shared" si="1"/>
        <v>18392.491999999998</v>
      </c>
      <c r="D56" s="119">
        <f t="shared" si="0"/>
        <v>65.906000000000006</v>
      </c>
      <c r="E56" s="119">
        <f t="shared" si="6"/>
        <v>3038.0688717225125</v>
      </c>
      <c r="F56" s="119">
        <f t="shared" si="2"/>
        <v>3103.9749999999999</v>
      </c>
      <c r="G56" s="119">
        <f t="shared" si="5"/>
        <v>15354.423000000001</v>
      </c>
    </row>
    <row r="57" spans="1:7" x14ac:dyDescent="0.25">
      <c r="A57" s="117">
        <f t="shared" si="3"/>
        <v>44713</v>
      </c>
      <c r="B57" s="118">
        <v>42</v>
      </c>
      <c r="C57" s="87">
        <f t="shared" si="1"/>
        <v>15354.423000000001</v>
      </c>
      <c r="D57" s="119">
        <f t="shared" si="0"/>
        <v>55.02</v>
      </c>
      <c r="E57" s="119">
        <f t="shared" si="6"/>
        <v>3048.9552851795183</v>
      </c>
      <c r="F57" s="119">
        <f t="shared" si="2"/>
        <v>3103.9749999999999</v>
      </c>
      <c r="G57" s="119">
        <f t="shared" si="5"/>
        <v>12305.468000000001</v>
      </c>
    </row>
    <row r="58" spans="1:7" x14ac:dyDescent="0.25">
      <c r="A58" s="117">
        <f t="shared" si="3"/>
        <v>44743</v>
      </c>
      <c r="B58" s="118">
        <v>43</v>
      </c>
      <c r="C58" s="87">
        <f t="shared" si="1"/>
        <v>12305.468000000001</v>
      </c>
      <c r="D58" s="119">
        <f t="shared" si="0"/>
        <v>44.094999999999999</v>
      </c>
      <c r="E58" s="119">
        <f t="shared" si="6"/>
        <v>3059.8807082847447</v>
      </c>
      <c r="F58" s="119">
        <f t="shared" si="2"/>
        <v>3103.9749999999999</v>
      </c>
      <c r="G58" s="119">
        <f t="shared" si="5"/>
        <v>9245.5869999999995</v>
      </c>
    </row>
    <row r="59" spans="1:7" x14ac:dyDescent="0.25">
      <c r="A59" s="117">
        <f t="shared" si="3"/>
        <v>44774</v>
      </c>
      <c r="B59" s="118">
        <v>44</v>
      </c>
      <c r="C59" s="87">
        <f t="shared" si="1"/>
        <v>9245.5869999999995</v>
      </c>
      <c r="D59" s="119">
        <f t="shared" si="0"/>
        <v>33.130000000000003</v>
      </c>
      <c r="E59" s="119">
        <f t="shared" si="6"/>
        <v>3070.8452808227653</v>
      </c>
      <c r="F59" s="119">
        <f t="shared" si="2"/>
        <v>3103.9749999999999</v>
      </c>
      <c r="G59" s="119">
        <f t="shared" si="5"/>
        <v>6174.7420000000002</v>
      </c>
    </row>
    <row r="60" spans="1:7" x14ac:dyDescent="0.25">
      <c r="A60" s="117">
        <f t="shared" si="3"/>
        <v>44805</v>
      </c>
      <c r="B60" s="118">
        <v>45</v>
      </c>
      <c r="C60" s="87">
        <f t="shared" si="1"/>
        <v>6174.7420000000002</v>
      </c>
      <c r="D60" s="119">
        <f t="shared" si="0"/>
        <v>22.126000000000001</v>
      </c>
      <c r="E60" s="119">
        <f t="shared" si="6"/>
        <v>3081.8491430790468</v>
      </c>
      <c r="F60" s="119">
        <f t="shared" si="2"/>
        <v>3103.9749999999999</v>
      </c>
      <c r="G60" s="119">
        <f t="shared" si="5"/>
        <v>3092.893</v>
      </c>
    </row>
    <row r="61" spans="1:7" x14ac:dyDescent="0.25">
      <c r="A61" s="117">
        <f t="shared" si="3"/>
        <v>44835</v>
      </c>
      <c r="B61" s="118">
        <v>46</v>
      </c>
      <c r="C61" s="87">
        <f t="shared" si="1"/>
        <v>3092.893</v>
      </c>
      <c r="D61" s="119">
        <f t="shared" si="0"/>
        <v>11.083</v>
      </c>
      <c r="E61" s="119">
        <f t="shared" si="6"/>
        <v>3092.8924358417466</v>
      </c>
      <c r="F61" s="119">
        <f t="shared" si="2"/>
        <v>3103.9749999999999</v>
      </c>
      <c r="G61" s="119">
        <f t="shared" si="5"/>
        <v>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workbookViewId="0">
      <selection activeCell="I9" sqref="I9"/>
    </sheetView>
  </sheetViews>
  <sheetFormatPr defaultColWidth="9.140625" defaultRowHeight="15" x14ac:dyDescent="0.25"/>
  <cols>
    <col min="1" max="1" width="9.140625" style="82"/>
    <col min="2" max="2" width="7.85546875" style="82" customWidth="1"/>
    <col min="3" max="3" width="14.7109375" style="82" customWidth="1"/>
    <col min="4" max="4" width="14.28515625" style="82" customWidth="1"/>
    <col min="5" max="7" width="14.7109375" style="82" customWidth="1"/>
    <col min="8" max="257" width="9.140625" style="82"/>
    <col min="258" max="258" width="7.85546875" style="82" customWidth="1"/>
    <col min="259" max="259" width="14.7109375" style="82" customWidth="1"/>
    <col min="260" max="260" width="14.28515625" style="82" customWidth="1"/>
    <col min="261" max="263" width="14.7109375" style="82" customWidth="1"/>
    <col min="264" max="513" width="9.140625" style="82"/>
    <col min="514" max="514" width="7.85546875" style="82" customWidth="1"/>
    <col min="515" max="515" width="14.7109375" style="82" customWidth="1"/>
    <col min="516" max="516" width="14.28515625" style="82" customWidth="1"/>
    <col min="517" max="519" width="14.7109375" style="82" customWidth="1"/>
    <col min="520" max="769" width="9.140625" style="82"/>
    <col min="770" max="770" width="7.85546875" style="82" customWidth="1"/>
    <col min="771" max="771" width="14.7109375" style="82" customWidth="1"/>
    <col min="772" max="772" width="14.28515625" style="82" customWidth="1"/>
    <col min="773" max="775" width="14.7109375" style="82" customWidth="1"/>
    <col min="776" max="1025" width="9.140625" style="82"/>
    <col min="1026" max="1026" width="7.85546875" style="82" customWidth="1"/>
    <col min="1027" max="1027" width="14.7109375" style="82" customWidth="1"/>
    <col min="1028" max="1028" width="14.28515625" style="82" customWidth="1"/>
    <col min="1029" max="1031" width="14.7109375" style="82" customWidth="1"/>
    <col min="1032" max="1281" width="9.140625" style="82"/>
    <col min="1282" max="1282" width="7.85546875" style="82" customWidth="1"/>
    <col min="1283" max="1283" width="14.7109375" style="82" customWidth="1"/>
    <col min="1284" max="1284" width="14.28515625" style="82" customWidth="1"/>
    <col min="1285" max="1287" width="14.7109375" style="82" customWidth="1"/>
    <col min="1288" max="1537" width="9.140625" style="82"/>
    <col min="1538" max="1538" width="7.85546875" style="82" customWidth="1"/>
    <col min="1539" max="1539" width="14.7109375" style="82" customWidth="1"/>
    <col min="1540" max="1540" width="14.28515625" style="82" customWidth="1"/>
    <col min="1541" max="1543" width="14.7109375" style="82" customWidth="1"/>
    <col min="1544" max="1793" width="9.140625" style="82"/>
    <col min="1794" max="1794" width="7.85546875" style="82" customWidth="1"/>
    <col min="1795" max="1795" width="14.7109375" style="82" customWidth="1"/>
    <col min="1796" max="1796" width="14.28515625" style="82" customWidth="1"/>
    <col min="1797" max="1799" width="14.7109375" style="82" customWidth="1"/>
    <col min="1800" max="2049" width="9.140625" style="82"/>
    <col min="2050" max="2050" width="7.85546875" style="82" customWidth="1"/>
    <col min="2051" max="2051" width="14.7109375" style="82" customWidth="1"/>
    <col min="2052" max="2052" width="14.28515625" style="82" customWidth="1"/>
    <col min="2053" max="2055" width="14.7109375" style="82" customWidth="1"/>
    <col min="2056" max="2305" width="9.140625" style="82"/>
    <col min="2306" max="2306" width="7.85546875" style="82" customWidth="1"/>
    <col min="2307" max="2307" width="14.7109375" style="82" customWidth="1"/>
    <col min="2308" max="2308" width="14.28515625" style="82" customWidth="1"/>
    <col min="2309" max="2311" width="14.7109375" style="82" customWidth="1"/>
    <col min="2312" max="2561" width="9.140625" style="82"/>
    <col min="2562" max="2562" width="7.85546875" style="82" customWidth="1"/>
    <col min="2563" max="2563" width="14.7109375" style="82" customWidth="1"/>
    <col min="2564" max="2564" width="14.28515625" style="82" customWidth="1"/>
    <col min="2565" max="2567" width="14.7109375" style="82" customWidth="1"/>
    <col min="2568" max="2817" width="9.140625" style="82"/>
    <col min="2818" max="2818" width="7.85546875" style="82" customWidth="1"/>
    <col min="2819" max="2819" width="14.7109375" style="82" customWidth="1"/>
    <col min="2820" max="2820" width="14.28515625" style="82" customWidth="1"/>
    <col min="2821" max="2823" width="14.7109375" style="82" customWidth="1"/>
    <col min="2824" max="3073" width="9.140625" style="82"/>
    <col min="3074" max="3074" width="7.85546875" style="82" customWidth="1"/>
    <col min="3075" max="3075" width="14.7109375" style="82" customWidth="1"/>
    <col min="3076" max="3076" width="14.28515625" style="82" customWidth="1"/>
    <col min="3077" max="3079" width="14.7109375" style="82" customWidth="1"/>
    <col min="3080" max="3329" width="9.140625" style="82"/>
    <col min="3330" max="3330" width="7.85546875" style="82" customWidth="1"/>
    <col min="3331" max="3331" width="14.7109375" style="82" customWidth="1"/>
    <col min="3332" max="3332" width="14.28515625" style="82" customWidth="1"/>
    <col min="3333" max="3335" width="14.7109375" style="82" customWidth="1"/>
    <col min="3336" max="3585" width="9.140625" style="82"/>
    <col min="3586" max="3586" width="7.85546875" style="82" customWidth="1"/>
    <col min="3587" max="3587" width="14.7109375" style="82" customWidth="1"/>
    <col min="3588" max="3588" width="14.28515625" style="82" customWidth="1"/>
    <col min="3589" max="3591" width="14.7109375" style="82" customWidth="1"/>
    <col min="3592" max="3841" width="9.140625" style="82"/>
    <col min="3842" max="3842" width="7.85546875" style="82" customWidth="1"/>
    <col min="3843" max="3843" width="14.7109375" style="82" customWidth="1"/>
    <col min="3844" max="3844" width="14.28515625" style="82" customWidth="1"/>
    <col min="3845" max="3847" width="14.7109375" style="82" customWidth="1"/>
    <col min="3848" max="4097" width="9.140625" style="82"/>
    <col min="4098" max="4098" width="7.85546875" style="82" customWidth="1"/>
    <col min="4099" max="4099" width="14.7109375" style="82" customWidth="1"/>
    <col min="4100" max="4100" width="14.28515625" style="82" customWidth="1"/>
    <col min="4101" max="4103" width="14.7109375" style="82" customWidth="1"/>
    <col min="4104" max="4353" width="9.140625" style="82"/>
    <col min="4354" max="4354" width="7.85546875" style="82" customWidth="1"/>
    <col min="4355" max="4355" width="14.7109375" style="82" customWidth="1"/>
    <col min="4356" max="4356" width="14.28515625" style="82" customWidth="1"/>
    <col min="4357" max="4359" width="14.7109375" style="82" customWidth="1"/>
    <col min="4360" max="4609" width="9.140625" style="82"/>
    <col min="4610" max="4610" width="7.85546875" style="82" customWidth="1"/>
    <col min="4611" max="4611" width="14.7109375" style="82" customWidth="1"/>
    <col min="4612" max="4612" width="14.28515625" style="82" customWidth="1"/>
    <col min="4613" max="4615" width="14.7109375" style="82" customWidth="1"/>
    <col min="4616" max="4865" width="9.140625" style="82"/>
    <col min="4866" max="4866" width="7.85546875" style="82" customWidth="1"/>
    <col min="4867" max="4867" width="14.7109375" style="82" customWidth="1"/>
    <col min="4868" max="4868" width="14.28515625" style="82" customWidth="1"/>
    <col min="4869" max="4871" width="14.7109375" style="82" customWidth="1"/>
    <col min="4872" max="5121" width="9.140625" style="82"/>
    <col min="5122" max="5122" width="7.85546875" style="82" customWidth="1"/>
    <col min="5123" max="5123" width="14.7109375" style="82" customWidth="1"/>
    <col min="5124" max="5124" width="14.28515625" style="82" customWidth="1"/>
    <col min="5125" max="5127" width="14.7109375" style="82" customWidth="1"/>
    <col min="5128" max="5377" width="9.140625" style="82"/>
    <col min="5378" max="5378" width="7.85546875" style="82" customWidth="1"/>
    <col min="5379" max="5379" width="14.7109375" style="82" customWidth="1"/>
    <col min="5380" max="5380" width="14.28515625" style="82" customWidth="1"/>
    <col min="5381" max="5383" width="14.7109375" style="82" customWidth="1"/>
    <col min="5384" max="5633" width="9.140625" style="82"/>
    <col min="5634" max="5634" width="7.85546875" style="82" customWidth="1"/>
    <col min="5635" max="5635" width="14.7109375" style="82" customWidth="1"/>
    <col min="5636" max="5636" width="14.28515625" style="82" customWidth="1"/>
    <col min="5637" max="5639" width="14.7109375" style="82" customWidth="1"/>
    <col min="5640" max="5889" width="9.140625" style="82"/>
    <col min="5890" max="5890" width="7.85546875" style="82" customWidth="1"/>
    <col min="5891" max="5891" width="14.7109375" style="82" customWidth="1"/>
    <col min="5892" max="5892" width="14.28515625" style="82" customWidth="1"/>
    <col min="5893" max="5895" width="14.7109375" style="82" customWidth="1"/>
    <col min="5896" max="6145" width="9.140625" style="82"/>
    <col min="6146" max="6146" width="7.85546875" style="82" customWidth="1"/>
    <col min="6147" max="6147" width="14.7109375" style="82" customWidth="1"/>
    <col min="6148" max="6148" width="14.28515625" style="82" customWidth="1"/>
    <col min="6149" max="6151" width="14.7109375" style="82" customWidth="1"/>
    <col min="6152" max="6401" width="9.140625" style="82"/>
    <col min="6402" max="6402" width="7.85546875" style="82" customWidth="1"/>
    <col min="6403" max="6403" width="14.7109375" style="82" customWidth="1"/>
    <col min="6404" max="6404" width="14.28515625" style="82" customWidth="1"/>
    <col min="6405" max="6407" width="14.7109375" style="82" customWidth="1"/>
    <col min="6408" max="6657" width="9.140625" style="82"/>
    <col min="6658" max="6658" width="7.85546875" style="82" customWidth="1"/>
    <col min="6659" max="6659" width="14.7109375" style="82" customWidth="1"/>
    <col min="6660" max="6660" width="14.28515625" style="82" customWidth="1"/>
    <col min="6661" max="6663" width="14.7109375" style="82" customWidth="1"/>
    <col min="6664" max="6913" width="9.140625" style="82"/>
    <col min="6914" max="6914" width="7.85546875" style="82" customWidth="1"/>
    <col min="6915" max="6915" width="14.7109375" style="82" customWidth="1"/>
    <col min="6916" max="6916" width="14.28515625" style="82" customWidth="1"/>
    <col min="6917" max="6919" width="14.7109375" style="82" customWidth="1"/>
    <col min="6920" max="7169" width="9.140625" style="82"/>
    <col min="7170" max="7170" width="7.85546875" style="82" customWidth="1"/>
    <col min="7171" max="7171" width="14.7109375" style="82" customWidth="1"/>
    <col min="7172" max="7172" width="14.28515625" style="82" customWidth="1"/>
    <col min="7173" max="7175" width="14.7109375" style="82" customWidth="1"/>
    <col min="7176" max="7425" width="9.140625" style="82"/>
    <col min="7426" max="7426" width="7.85546875" style="82" customWidth="1"/>
    <col min="7427" max="7427" width="14.7109375" style="82" customWidth="1"/>
    <col min="7428" max="7428" width="14.28515625" style="82" customWidth="1"/>
    <col min="7429" max="7431" width="14.7109375" style="82" customWidth="1"/>
    <col min="7432" max="7681" width="9.140625" style="82"/>
    <col min="7682" max="7682" width="7.85546875" style="82" customWidth="1"/>
    <col min="7683" max="7683" width="14.7109375" style="82" customWidth="1"/>
    <col min="7684" max="7684" width="14.28515625" style="82" customWidth="1"/>
    <col min="7685" max="7687" width="14.7109375" style="82" customWidth="1"/>
    <col min="7688" max="7937" width="9.140625" style="82"/>
    <col min="7938" max="7938" width="7.85546875" style="82" customWidth="1"/>
    <col min="7939" max="7939" width="14.7109375" style="82" customWidth="1"/>
    <col min="7940" max="7940" width="14.28515625" style="82" customWidth="1"/>
    <col min="7941" max="7943" width="14.7109375" style="82" customWidth="1"/>
    <col min="7944" max="8193" width="9.140625" style="82"/>
    <col min="8194" max="8194" width="7.85546875" style="82" customWidth="1"/>
    <col min="8195" max="8195" width="14.7109375" style="82" customWidth="1"/>
    <col min="8196" max="8196" width="14.28515625" style="82" customWidth="1"/>
    <col min="8197" max="8199" width="14.7109375" style="82" customWidth="1"/>
    <col min="8200" max="8449" width="9.140625" style="82"/>
    <col min="8450" max="8450" width="7.85546875" style="82" customWidth="1"/>
    <col min="8451" max="8451" width="14.7109375" style="82" customWidth="1"/>
    <col min="8452" max="8452" width="14.28515625" style="82" customWidth="1"/>
    <col min="8453" max="8455" width="14.7109375" style="82" customWidth="1"/>
    <col min="8456" max="8705" width="9.140625" style="82"/>
    <col min="8706" max="8706" width="7.85546875" style="82" customWidth="1"/>
    <col min="8707" max="8707" width="14.7109375" style="82" customWidth="1"/>
    <col min="8708" max="8708" width="14.28515625" style="82" customWidth="1"/>
    <col min="8709" max="8711" width="14.7109375" style="82" customWidth="1"/>
    <col min="8712" max="8961" width="9.140625" style="82"/>
    <col min="8962" max="8962" width="7.85546875" style="82" customWidth="1"/>
    <col min="8963" max="8963" width="14.7109375" style="82" customWidth="1"/>
    <col min="8964" max="8964" width="14.28515625" style="82" customWidth="1"/>
    <col min="8965" max="8967" width="14.7109375" style="82" customWidth="1"/>
    <col min="8968" max="9217" width="9.140625" style="82"/>
    <col min="9218" max="9218" width="7.85546875" style="82" customWidth="1"/>
    <col min="9219" max="9219" width="14.7109375" style="82" customWidth="1"/>
    <col min="9220" max="9220" width="14.28515625" style="82" customWidth="1"/>
    <col min="9221" max="9223" width="14.7109375" style="82" customWidth="1"/>
    <col min="9224" max="9473" width="9.140625" style="82"/>
    <col min="9474" max="9474" width="7.85546875" style="82" customWidth="1"/>
    <col min="9475" max="9475" width="14.7109375" style="82" customWidth="1"/>
    <col min="9476" max="9476" width="14.28515625" style="82" customWidth="1"/>
    <col min="9477" max="9479" width="14.7109375" style="82" customWidth="1"/>
    <col min="9480" max="9729" width="9.140625" style="82"/>
    <col min="9730" max="9730" width="7.85546875" style="82" customWidth="1"/>
    <col min="9731" max="9731" width="14.7109375" style="82" customWidth="1"/>
    <col min="9732" max="9732" width="14.28515625" style="82" customWidth="1"/>
    <col min="9733" max="9735" width="14.7109375" style="82" customWidth="1"/>
    <col min="9736" max="9985" width="9.140625" style="82"/>
    <col min="9986" max="9986" width="7.85546875" style="82" customWidth="1"/>
    <col min="9987" max="9987" width="14.7109375" style="82" customWidth="1"/>
    <col min="9988" max="9988" width="14.28515625" style="82" customWidth="1"/>
    <col min="9989" max="9991" width="14.7109375" style="82" customWidth="1"/>
    <col min="9992" max="10241" width="9.140625" style="82"/>
    <col min="10242" max="10242" width="7.85546875" style="82" customWidth="1"/>
    <col min="10243" max="10243" width="14.7109375" style="82" customWidth="1"/>
    <col min="10244" max="10244" width="14.28515625" style="82" customWidth="1"/>
    <col min="10245" max="10247" width="14.7109375" style="82" customWidth="1"/>
    <col min="10248" max="10497" width="9.140625" style="82"/>
    <col min="10498" max="10498" width="7.85546875" style="82" customWidth="1"/>
    <col min="10499" max="10499" width="14.7109375" style="82" customWidth="1"/>
    <col min="10500" max="10500" width="14.28515625" style="82" customWidth="1"/>
    <col min="10501" max="10503" width="14.7109375" style="82" customWidth="1"/>
    <col min="10504" max="10753" width="9.140625" style="82"/>
    <col min="10754" max="10754" width="7.85546875" style="82" customWidth="1"/>
    <col min="10755" max="10755" width="14.7109375" style="82" customWidth="1"/>
    <col min="10756" max="10756" width="14.28515625" style="82" customWidth="1"/>
    <col min="10757" max="10759" width="14.7109375" style="82" customWidth="1"/>
    <col min="10760" max="11009" width="9.140625" style="82"/>
    <col min="11010" max="11010" width="7.85546875" style="82" customWidth="1"/>
    <col min="11011" max="11011" width="14.7109375" style="82" customWidth="1"/>
    <col min="11012" max="11012" width="14.28515625" style="82" customWidth="1"/>
    <col min="11013" max="11015" width="14.7109375" style="82" customWidth="1"/>
    <col min="11016" max="11265" width="9.140625" style="82"/>
    <col min="11266" max="11266" width="7.85546875" style="82" customWidth="1"/>
    <col min="11267" max="11267" width="14.7109375" style="82" customWidth="1"/>
    <col min="11268" max="11268" width="14.28515625" style="82" customWidth="1"/>
    <col min="11269" max="11271" width="14.7109375" style="82" customWidth="1"/>
    <col min="11272" max="11521" width="9.140625" style="82"/>
    <col min="11522" max="11522" width="7.85546875" style="82" customWidth="1"/>
    <col min="11523" max="11523" width="14.7109375" style="82" customWidth="1"/>
    <col min="11524" max="11524" width="14.28515625" style="82" customWidth="1"/>
    <col min="11525" max="11527" width="14.7109375" style="82" customWidth="1"/>
    <col min="11528" max="11777" width="9.140625" style="82"/>
    <col min="11778" max="11778" width="7.85546875" style="82" customWidth="1"/>
    <col min="11779" max="11779" width="14.7109375" style="82" customWidth="1"/>
    <col min="11780" max="11780" width="14.28515625" style="82" customWidth="1"/>
    <col min="11781" max="11783" width="14.7109375" style="82" customWidth="1"/>
    <col min="11784" max="12033" width="9.140625" style="82"/>
    <col min="12034" max="12034" width="7.85546875" style="82" customWidth="1"/>
    <col min="12035" max="12035" width="14.7109375" style="82" customWidth="1"/>
    <col min="12036" max="12036" width="14.28515625" style="82" customWidth="1"/>
    <col min="12037" max="12039" width="14.7109375" style="82" customWidth="1"/>
    <col min="12040" max="12289" width="9.140625" style="82"/>
    <col min="12290" max="12290" width="7.85546875" style="82" customWidth="1"/>
    <col min="12291" max="12291" width="14.7109375" style="82" customWidth="1"/>
    <col min="12292" max="12292" width="14.28515625" style="82" customWidth="1"/>
    <col min="12293" max="12295" width="14.7109375" style="82" customWidth="1"/>
    <col min="12296" max="12545" width="9.140625" style="82"/>
    <col min="12546" max="12546" width="7.85546875" style="82" customWidth="1"/>
    <col min="12547" max="12547" width="14.7109375" style="82" customWidth="1"/>
    <col min="12548" max="12548" width="14.28515625" style="82" customWidth="1"/>
    <col min="12549" max="12551" width="14.7109375" style="82" customWidth="1"/>
    <col min="12552" max="12801" width="9.140625" style="82"/>
    <col min="12802" max="12802" width="7.85546875" style="82" customWidth="1"/>
    <col min="12803" max="12803" width="14.7109375" style="82" customWidth="1"/>
    <col min="12804" max="12804" width="14.28515625" style="82" customWidth="1"/>
    <col min="12805" max="12807" width="14.7109375" style="82" customWidth="1"/>
    <col min="12808" max="13057" width="9.140625" style="82"/>
    <col min="13058" max="13058" width="7.85546875" style="82" customWidth="1"/>
    <col min="13059" max="13059" width="14.7109375" style="82" customWidth="1"/>
    <col min="13060" max="13060" width="14.28515625" style="82" customWidth="1"/>
    <col min="13061" max="13063" width="14.7109375" style="82" customWidth="1"/>
    <col min="13064" max="13313" width="9.140625" style="82"/>
    <col min="13314" max="13314" width="7.85546875" style="82" customWidth="1"/>
    <col min="13315" max="13315" width="14.7109375" style="82" customWidth="1"/>
    <col min="13316" max="13316" width="14.28515625" style="82" customWidth="1"/>
    <col min="13317" max="13319" width="14.7109375" style="82" customWidth="1"/>
    <col min="13320" max="13569" width="9.140625" style="82"/>
    <col min="13570" max="13570" width="7.85546875" style="82" customWidth="1"/>
    <col min="13571" max="13571" width="14.7109375" style="82" customWidth="1"/>
    <col min="13572" max="13572" width="14.28515625" style="82" customWidth="1"/>
    <col min="13573" max="13575" width="14.7109375" style="82" customWidth="1"/>
    <col min="13576" max="13825" width="9.140625" style="82"/>
    <col min="13826" max="13826" width="7.85546875" style="82" customWidth="1"/>
    <col min="13827" max="13827" width="14.7109375" style="82" customWidth="1"/>
    <col min="13828" max="13828" width="14.28515625" style="82" customWidth="1"/>
    <col min="13829" max="13831" width="14.7109375" style="82" customWidth="1"/>
    <col min="13832" max="14081" width="9.140625" style="82"/>
    <col min="14082" max="14082" width="7.85546875" style="82" customWidth="1"/>
    <col min="14083" max="14083" width="14.7109375" style="82" customWidth="1"/>
    <col min="14084" max="14084" width="14.28515625" style="82" customWidth="1"/>
    <col min="14085" max="14087" width="14.7109375" style="82" customWidth="1"/>
    <col min="14088" max="14337" width="9.140625" style="82"/>
    <col min="14338" max="14338" width="7.85546875" style="82" customWidth="1"/>
    <col min="14339" max="14339" width="14.7109375" style="82" customWidth="1"/>
    <col min="14340" max="14340" width="14.28515625" style="82" customWidth="1"/>
    <col min="14341" max="14343" width="14.7109375" style="82" customWidth="1"/>
    <col min="14344" max="14593" width="9.140625" style="82"/>
    <col min="14594" max="14594" width="7.85546875" style="82" customWidth="1"/>
    <col min="14595" max="14595" width="14.7109375" style="82" customWidth="1"/>
    <col min="14596" max="14596" width="14.28515625" style="82" customWidth="1"/>
    <col min="14597" max="14599" width="14.7109375" style="82" customWidth="1"/>
    <col min="14600" max="14849" width="9.140625" style="82"/>
    <col min="14850" max="14850" width="7.85546875" style="82" customWidth="1"/>
    <col min="14851" max="14851" width="14.7109375" style="82" customWidth="1"/>
    <col min="14852" max="14852" width="14.28515625" style="82" customWidth="1"/>
    <col min="14853" max="14855" width="14.7109375" style="82" customWidth="1"/>
    <col min="14856" max="15105" width="9.140625" style="82"/>
    <col min="15106" max="15106" width="7.85546875" style="82" customWidth="1"/>
    <col min="15107" max="15107" width="14.7109375" style="82" customWidth="1"/>
    <col min="15108" max="15108" width="14.28515625" style="82" customWidth="1"/>
    <col min="15109" max="15111" width="14.7109375" style="82" customWidth="1"/>
    <col min="15112" max="15361" width="9.140625" style="82"/>
    <col min="15362" max="15362" width="7.85546875" style="82" customWidth="1"/>
    <col min="15363" max="15363" width="14.7109375" style="82" customWidth="1"/>
    <col min="15364" max="15364" width="14.28515625" style="82" customWidth="1"/>
    <col min="15365" max="15367" width="14.7109375" style="82" customWidth="1"/>
    <col min="15368" max="15617" width="9.140625" style="82"/>
    <col min="15618" max="15618" width="7.85546875" style="82" customWidth="1"/>
    <col min="15619" max="15619" width="14.7109375" style="82" customWidth="1"/>
    <col min="15620" max="15620" width="14.28515625" style="82" customWidth="1"/>
    <col min="15621" max="15623" width="14.7109375" style="82" customWidth="1"/>
    <col min="15624" max="15873" width="9.140625" style="82"/>
    <col min="15874" max="15874" width="7.85546875" style="82" customWidth="1"/>
    <col min="15875" max="15875" width="14.7109375" style="82" customWidth="1"/>
    <col min="15876" max="15876" width="14.28515625" style="82" customWidth="1"/>
    <col min="15877" max="15879" width="14.7109375" style="82" customWidth="1"/>
    <col min="15880" max="16129" width="9.140625" style="82"/>
    <col min="16130" max="16130" width="7.85546875" style="82" customWidth="1"/>
    <col min="16131" max="16131" width="14.7109375" style="82" customWidth="1"/>
    <col min="16132" max="16132" width="14.28515625" style="82" customWidth="1"/>
    <col min="16133" max="16135" width="14.7109375" style="82" customWidth="1"/>
    <col min="16136" max="16384" width="9.140625" style="82"/>
  </cols>
  <sheetData>
    <row r="1" spans="1:13" x14ac:dyDescent="0.25">
      <c r="A1" s="80"/>
      <c r="B1" s="80"/>
      <c r="C1" s="80"/>
      <c r="D1" s="80"/>
      <c r="E1" s="80"/>
      <c r="F1" s="80"/>
      <c r="G1" s="81"/>
    </row>
    <row r="2" spans="1:13" x14ac:dyDescent="0.25">
      <c r="A2" s="80"/>
      <c r="B2" s="80"/>
      <c r="C2" s="80"/>
      <c r="D2" s="80"/>
      <c r="E2" s="80"/>
      <c r="F2" s="83"/>
      <c r="G2" s="84"/>
    </row>
    <row r="3" spans="1:13" x14ac:dyDescent="0.25">
      <c r="A3" s="80"/>
      <c r="B3" s="80"/>
      <c r="C3" s="80"/>
      <c r="D3" s="80"/>
      <c r="E3" s="80"/>
      <c r="F3" s="83"/>
      <c r="G3" s="84"/>
    </row>
    <row r="4" spans="1:13" ht="21" x14ac:dyDescent="0.35">
      <c r="A4" s="80"/>
      <c r="B4" s="85" t="s">
        <v>63</v>
      </c>
      <c r="C4" s="80"/>
      <c r="D4" s="80"/>
      <c r="E4" s="86"/>
      <c r="F4" s="87"/>
      <c r="G4" s="80"/>
      <c r="K4" s="88"/>
      <c r="L4" s="89"/>
    </row>
    <row r="5" spans="1:13" x14ac:dyDescent="0.25">
      <c r="A5" s="80"/>
      <c r="B5" s="80"/>
      <c r="C5" s="80"/>
      <c r="D5" s="80"/>
      <c r="E5" s="80"/>
      <c r="F5" s="87"/>
      <c r="G5" s="80"/>
      <c r="K5" s="90"/>
      <c r="L5" s="89"/>
    </row>
    <row r="6" spans="1:13" x14ac:dyDescent="0.25">
      <c r="A6" s="80"/>
      <c r="B6" s="91" t="s">
        <v>44</v>
      </c>
      <c r="C6" s="92"/>
      <c r="D6" s="93"/>
      <c r="E6" s="94">
        <v>43831</v>
      </c>
      <c r="F6" s="95"/>
      <c r="G6" s="80"/>
      <c r="K6" s="122"/>
      <c r="L6" s="122"/>
    </row>
    <row r="7" spans="1:13" x14ac:dyDescent="0.25">
      <c r="A7" s="80"/>
      <c r="B7" s="97" t="s">
        <v>45</v>
      </c>
      <c r="C7" s="118"/>
      <c r="E7" s="123">
        <v>34</v>
      </c>
      <c r="F7" s="101" t="s">
        <v>46</v>
      </c>
      <c r="G7" s="80"/>
      <c r="K7" s="124"/>
      <c r="L7" s="124"/>
    </row>
    <row r="8" spans="1:13" x14ac:dyDescent="0.25">
      <c r="A8" s="80"/>
      <c r="B8" s="97" t="s">
        <v>47</v>
      </c>
      <c r="C8" s="118"/>
      <c r="E8" s="123">
        <v>6969.45</v>
      </c>
      <c r="F8" s="101" t="s">
        <v>48</v>
      </c>
      <c r="G8" s="80"/>
      <c r="K8" s="124"/>
      <c r="L8" s="124"/>
    </row>
    <row r="9" spans="1:13" x14ac:dyDescent="0.25">
      <c r="A9" s="80"/>
      <c r="B9" s="97" t="s">
        <v>49</v>
      </c>
      <c r="C9" s="118"/>
      <c r="E9" s="104">
        <v>1</v>
      </c>
      <c r="F9" s="101"/>
      <c r="G9" s="80"/>
      <c r="K9" s="125"/>
      <c r="L9" s="125"/>
    </row>
    <row r="10" spans="1:13" x14ac:dyDescent="0.25">
      <c r="A10" s="80"/>
      <c r="B10" s="97" t="s">
        <v>50</v>
      </c>
      <c r="C10" s="118"/>
      <c r="D10" s="126">
        <f>E6-1</f>
        <v>43830</v>
      </c>
      <c r="E10" s="127">
        <f>E8</f>
        <v>6969.45</v>
      </c>
      <c r="F10" s="101" t="s">
        <v>48</v>
      </c>
      <c r="G10" s="80"/>
      <c r="K10" s="125"/>
      <c r="L10" s="125"/>
    </row>
    <row r="11" spans="1:13" x14ac:dyDescent="0.25">
      <c r="A11" s="80"/>
      <c r="B11" s="97" t="s">
        <v>51</v>
      </c>
      <c r="C11" s="118"/>
      <c r="D11" s="126">
        <f>EDATE(D10,E7)</f>
        <v>44865</v>
      </c>
      <c r="E11" s="127">
        <v>0</v>
      </c>
      <c r="F11" s="101" t="s">
        <v>48</v>
      </c>
      <c r="G11" s="80"/>
      <c r="K11" s="124"/>
      <c r="L11" s="124"/>
      <c r="M11" s="125"/>
    </row>
    <row r="12" spans="1:13" x14ac:dyDescent="0.25">
      <c r="A12" s="80"/>
      <c r="B12" s="108" t="s">
        <v>52</v>
      </c>
      <c r="C12" s="109"/>
      <c r="D12" s="110"/>
      <c r="E12" s="111">
        <v>4.5999999999999999E-2</v>
      </c>
      <c r="F12" s="112"/>
      <c r="G12" s="113"/>
      <c r="K12" s="124"/>
      <c r="L12" s="124"/>
      <c r="M12" s="125"/>
    </row>
    <row r="13" spans="1:13" x14ac:dyDescent="0.25">
      <c r="A13" s="80"/>
      <c r="B13" s="128"/>
      <c r="C13" s="118"/>
      <c r="E13" s="129"/>
      <c r="F13" s="128"/>
      <c r="G13" s="113"/>
      <c r="K13" s="124"/>
      <c r="L13" s="124"/>
      <c r="M13" s="125"/>
    </row>
    <row r="14" spans="1:13" x14ac:dyDescent="0.25">
      <c r="K14" s="124"/>
      <c r="L14" s="124"/>
      <c r="M14" s="125"/>
    </row>
    <row r="15" spans="1:13" ht="15.75" thickBot="1" x14ac:dyDescent="0.3">
      <c r="A15" s="116" t="s">
        <v>53</v>
      </c>
      <c r="B15" s="116" t="s">
        <v>54</v>
      </c>
      <c r="C15" s="116" t="s">
        <v>55</v>
      </c>
      <c r="D15" s="116" t="s">
        <v>56</v>
      </c>
      <c r="E15" s="116" t="s">
        <v>57</v>
      </c>
      <c r="F15" s="116" t="s">
        <v>58</v>
      </c>
      <c r="G15" s="116" t="s">
        <v>59</v>
      </c>
      <c r="K15" s="124"/>
      <c r="L15" s="124"/>
      <c r="M15" s="125"/>
    </row>
    <row r="16" spans="1:13" x14ac:dyDescent="0.25">
      <c r="A16" s="117">
        <f>E6</f>
        <v>43831</v>
      </c>
      <c r="B16" s="118">
        <v>1</v>
      </c>
      <c r="C16" s="87">
        <f>E10</f>
        <v>6969.45</v>
      </c>
      <c r="D16" s="119">
        <f>ROUND(C16*$E$12/12,3)</f>
        <v>26.716000000000001</v>
      </c>
      <c r="E16" s="119">
        <f>PPMT($E$12/12,B16,$E$7,-$E$10,$E$11,0)</f>
        <v>192.30787766398259</v>
      </c>
      <c r="F16" s="119">
        <f>ROUND(PMT($E$12/12,E7,-E10,E11),3)</f>
        <v>219.024</v>
      </c>
      <c r="G16" s="119">
        <f>ROUND(C16-E16,3)</f>
        <v>6777.1419999999998</v>
      </c>
      <c r="K16" s="124"/>
      <c r="L16" s="124"/>
      <c r="M16" s="125"/>
    </row>
    <row r="17" spans="1:13" x14ac:dyDescent="0.25">
      <c r="A17" s="117">
        <f>EDATE(A16,1)</f>
        <v>43862</v>
      </c>
      <c r="B17" s="118">
        <v>2</v>
      </c>
      <c r="C17" s="87">
        <f>G16</f>
        <v>6777.1419999999998</v>
      </c>
      <c r="D17" s="119">
        <f t="shared" ref="D17:D50" si="0">ROUND(C17*$E$12/12,3)</f>
        <v>25.978999999999999</v>
      </c>
      <c r="E17" s="119">
        <f>PPMT($E$12/12,B17,$E$7,-$E$10,$E$11,0)</f>
        <v>193.04505786169454</v>
      </c>
      <c r="F17" s="119">
        <f>F16</f>
        <v>219.024</v>
      </c>
      <c r="G17" s="119">
        <f>ROUND(C17-E17,3)</f>
        <v>6584.0969999999998</v>
      </c>
      <c r="K17" s="124"/>
      <c r="L17" s="124"/>
      <c r="M17" s="125"/>
    </row>
    <row r="18" spans="1:13" x14ac:dyDescent="0.25">
      <c r="A18" s="117">
        <f>EDATE(A17,1)</f>
        <v>43891</v>
      </c>
      <c r="B18" s="118">
        <v>3</v>
      </c>
      <c r="C18" s="87">
        <f t="shared" ref="C18:C50" si="1">G17</f>
        <v>6584.0969999999998</v>
      </c>
      <c r="D18" s="119">
        <f t="shared" si="0"/>
        <v>25.239000000000001</v>
      </c>
      <c r="E18" s="119">
        <f>PPMT($E$12/12,B18,$E$7,-$E$10,$E$11,0)</f>
        <v>193.78506391683104</v>
      </c>
      <c r="F18" s="119">
        <f t="shared" ref="F18:F50" si="2">F17</f>
        <v>219.024</v>
      </c>
      <c r="G18" s="119">
        <f>ROUND(C18-E18,3)</f>
        <v>6390.3119999999999</v>
      </c>
      <c r="K18" s="124"/>
      <c r="L18" s="124"/>
      <c r="M18" s="125"/>
    </row>
    <row r="19" spans="1:13" x14ac:dyDescent="0.25">
      <c r="A19" s="117">
        <f t="shared" ref="A19:A50" si="3">EDATE(A18,1)</f>
        <v>43922</v>
      </c>
      <c r="B19" s="118">
        <v>4</v>
      </c>
      <c r="C19" s="87">
        <f t="shared" si="1"/>
        <v>6390.3119999999999</v>
      </c>
      <c r="D19" s="119">
        <f t="shared" si="0"/>
        <v>24.495999999999999</v>
      </c>
      <c r="E19" s="119">
        <f t="shared" ref="E19" si="4">PPMT($E$12/12,B19,$E$7,-$E$10,$E$11,0)</f>
        <v>194.52790666184558</v>
      </c>
      <c r="F19" s="119">
        <f t="shared" si="2"/>
        <v>219.024</v>
      </c>
      <c r="G19" s="119">
        <f t="shared" ref="G19:G50" si="5">ROUND(C19-E19,3)</f>
        <v>6195.7839999999997</v>
      </c>
      <c r="K19" s="124"/>
      <c r="L19" s="124"/>
      <c r="M19" s="125"/>
    </row>
    <row r="20" spans="1:13" x14ac:dyDescent="0.25">
      <c r="A20" s="117">
        <f t="shared" si="3"/>
        <v>43952</v>
      </c>
      <c r="B20" s="118">
        <v>5</v>
      </c>
      <c r="C20" s="87">
        <f t="shared" si="1"/>
        <v>6195.7839999999997</v>
      </c>
      <c r="D20" s="119">
        <f t="shared" si="0"/>
        <v>23.751000000000001</v>
      </c>
      <c r="E20" s="119">
        <f>PPMT($E$12/12,B20,$E$7,-$E$10,$E$11,0)</f>
        <v>195.27359697071597</v>
      </c>
      <c r="F20" s="119">
        <f t="shared" si="2"/>
        <v>219.024</v>
      </c>
      <c r="G20" s="119">
        <f t="shared" si="5"/>
        <v>6000.51</v>
      </c>
      <c r="K20" s="124"/>
      <c r="L20" s="124"/>
      <c r="M20" s="125"/>
    </row>
    <row r="21" spans="1:13" x14ac:dyDescent="0.25">
      <c r="A21" s="117">
        <f t="shared" si="3"/>
        <v>43983</v>
      </c>
      <c r="B21" s="118">
        <v>6</v>
      </c>
      <c r="C21" s="87">
        <f t="shared" si="1"/>
        <v>6000.51</v>
      </c>
      <c r="D21" s="119">
        <f t="shared" si="0"/>
        <v>23.001999999999999</v>
      </c>
      <c r="E21" s="119">
        <f t="shared" ref="E21:E50" si="6">PPMT($E$12/12,B21,$E$7,-$E$10,$E$11,0)</f>
        <v>196.02214575910372</v>
      </c>
      <c r="F21" s="119">
        <f t="shared" si="2"/>
        <v>219.024</v>
      </c>
      <c r="G21" s="119">
        <f t="shared" si="5"/>
        <v>5804.4880000000003</v>
      </c>
      <c r="K21" s="124"/>
      <c r="L21" s="124"/>
      <c r="M21" s="125"/>
    </row>
    <row r="22" spans="1:13" x14ac:dyDescent="0.25">
      <c r="A22" s="117">
        <f t="shared" si="3"/>
        <v>44013</v>
      </c>
      <c r="B22" s="118">
        <v>7</v>
      </c>
      <c r="C22" s="87">
        <f t="shared" si="1"/>
        <v>5804.4880000000003</v>
      </c>
      <c r="D22" s="119">
        <f t="shared" si="0"/>
        <v>22.251000000000001</v>
      </c>
      <c r="E22" s="119">
        <f t="shared" si="6"/>
        <v>196.77356398451363</v>
      </c>
      <c r="F22" s="119">
        <f t="shared" si="2"/>
        <v>219.024</v>
      </c>
      <c r="G22" s="119">
        <f t="shared" si="5"/>
        <v>5607.7139999999999</v>
      </c>
      <c r="K22" s="124"/>
      <c r="L22" s="124"/>
      <c r="M22" s="125"/>
    </row>
    <row r="23" spans="1:13" x14ac:dyDescent="0.25">
      <c r="A23" s="117">
        <f>EDATE(A22,1)</f>
        <v>44044</v>
      </c>
      <c r="B23" s="118">
        <v>8</v>
      </c>
      <c r="C23" s="87">
        <f t="shared" si="1"/>
        <v>5607.7139999999999</v>
      </c>
      <c r="D23" s="119">
        <f t="shared" si="0"/>
        <v>21.495999999999999</v>
      </c>
      <c r="E23" s="119">
        <f t="shared" si="6"/>
        <v>197.52786264645425</v>
      </c>
      <c r="F23" s="119">
        <f t="shared" si="2"/>
        <v>219.024</v>
      </c>
      <c r="G23" s="119">
        <f t="shared" si="5"/>
        <v>5410.1859999999997</v>
      </c>
      <c r="K23" s="124"/>
      <c r="L23" s="124"/>
      <c r="M23" s="125"/>
    </row>
    <row r="24" spans="1:13" x14ac:dyDescent="0.25">
      <c r="A24" s="117">
        <f t="shared" si="3"/>
        <v>44075</v>
      </c>
      <c r="B24" s="118">
        <v>9</v>
      </c>
      <c r="C24" s="87">
        <f t="shared" si="1"/>
        <v>5410.1859999999997</v>
      </c>
      <c r="D24" s="119">
        <f t="shared" si="0"/>
        <v>20.739000000000001</v>
      </c>
      <c r="E24" s="119">
        <f t="shared" si="6"/>
        <v>198.28505278659901</v>
      </c>
      <c r="F24" s="119">
        <f t="shared" si="2"/>
        <v>219.024</v>
      </c>
      <c r="G24" s="119">
        <f t="shared" si="5"/>
        <v>5211.9009999999998</v>
      </c>
      <c r="K24" s="124"/>
      <c r="L24" s="124"/>
      <c r="M24" s="125"/>
    </row>
    <row r="25" spans="1:13" x14ac:dyDescent="0.25">
      <c r="A25" s="117">
        <f t="shared" si="3"/>
        <v>44105</v>
      </c>
      <c r="B25" s="118">
        <v>10</v>
      </c>
      <c r="C25" s="87">
        <f t="shared" si="1"/>
        <v>5211.9009999999998</v>
      </c>
      <c r="D25" s="119">
        <f t="shared" si="0"/>
        <v>19.978999999999999</v>
      </c>
      <c r="E25" s="119">
        <f t="shared" si="6"/>
        <v>199.04514548894761</v>
      </c>
      <c r="F25" s="119">
        <f t="shared" si="2"/>
        <v>219.024</v>
      </c>
      <c r="G25" s="119">
        <f t="shared" si="5"/>
        <v>5012.8559999999998</v>
      </c>
    </row>
    <row r="26" spans="1:13" x14ac:dyDescent="0.25">
      <c r="A26" s="117">
        <f t="shared" si="3"/>
        <v>44136</v>
      </c>
      <c r="B26" s="118">
        <v>11</v>
      </c>
      <c r="C26" s="87">
        <f t="shared" si="1"/>
        <v>5012.8559999999998</v>
      </c>
      <c r="D26" s="119">
        <f t="shared" si="0"/>
        <v>19.216000000000001</v>
      </c>
      <c r="E26" s="119">
        <f t="shared" si="6"/>
        <v>199.80815187998857</v>
      </c>
      <c r="F26" s="119">
        <f t="shared" si="2"/>
        <v>219.024</v>
      </c>
      <c r="G26" s="119">
        <f t="shared" si="5"/>
        <v>4813.0479999999998</v>
      </c>
    </row>
    <row r="27" spans="1:13" x14ac:dyDescent="0.25">
      <c r="A27" s="117">
        <f t="shared" si="3"/>
        <v>44166</v>
      </c>
      <c r="B27" s="118">
        <v>12</v>
      </c>
      <c r="C27" s="87">
        <f t="shared" si="1"/>
        <v>4813.0479999999998</v>
      </c>
      <c r="D27" s="119">
        <f t="shared" si="0"/>
        <v>18.45</v>
      </c>
      <c r="E27" s="119">
        <f t="shared" si="6"/>
        <v>200.5740831288619</v>
      </c>
      <c r="F27" s="119">
        <f t="shared" si="2"/>
        <v>219.024</v>
      </c>
      <c r="G27" s="119">
        <f t="shared" si="5"/>
        <v>4612.4740000000002</v>
      </c>
    </row>
    <row r="28" spans="1:13" x14ac:dyDescent="0.25">
      <c r="A28" s="117">
        <f t="shared" si="3"/>
        <v>44197</v>
      </c>
      <c r="B28" s="118">
        <v>13</v>
      </c>
      <c r="C28" s="87">
        <f t="shared" si="1"/>
        <v>4612.4740000000002</v>
      </c>
      <c r="D28" s="119">
        <f t="shared" si="0"/>
        <v>17.681000000000001</v>
      </c>
      <c r="E28" s="119">
        <f t="shared" si="6"/>
        <v>201.34295044752253</v>
      </c>
      <c r="F28" s="119">
        <f t="shared" si="2"/>
        <v>219.024</v>
      </c>
      <c r="G28" s="119">
        <f t="shared" si="5"/>
        <v>4411.1310000000003</v>
      </c>
    </row>
    <row r="29" spans="1:13" x14ac:dyDescent="0.25">
      <c r="A29" s="117">
        <f t="shared" si="3"/>
        <v>44228</v>
      </c>
      <c r="B29" s="118">
        <v>14</v>
      </c>
      <c r="C29" s="87">
        <f t="shared" si="1"/>
        <v>4411.1310000000003</v>
      </c>
      <c r="D29" s="119">
        <f t="shared" si="0"/>
        <v>16.908999999999999</v>
      </c>
      <c r="E29" s="119">
        <f t="shared" si="6"/>
        <v>202.11476509090468</v>
      </c>
      <c r="F29" s="119">
        <f t="shared" si="2"/>
        <v>219.024</v>
      </c>
      <c r="G29" s="119">
        <f t="shared" si="5"/>
        <v>4209.0159999999996</v>
      </c>
    </row>
    <row r="30" spans="1:13" x14ac:dyDescent="0.25">
      <c r="A30" s="117">
        <f t="shared" si="3"/>
        <v>44256</v>
      </c>
      <c r="B30" s="118">
        <v>15</v>
      </c>
      <c r="C30" s="87">
        <f t="shared" si="1"/>
        <v>4209.0159999999996</v>
      </c>
      <c r="D30" s="119">
        <f t="shared" si="0"/>
        <v>16.135000000000002</v>
      </c>
      <c r="E30" s="119">
        <f t="shared" si="6"/>
        <v>202.88953835708648</v>
      </c>
      <c r="F30" s="119">
        <f t="shared" si="2"/>
        <v>219.024</v>
      </c>
      <c r="G30" s="119">
        <f t="shared" si="5"/>
        <v>4006.1260000000002</v>
      </c>
    </row>
    <row r="31" spans="1:13" x14ac:dyDescent="0.25">
      <c r="A31" s="117">
        <f t="shared" si="3"/>
        <v>44287</v>
      </c>
      <c r="B31" s="118">
        <v>16</v>
      </c>
      <c r="C31" s="87">
        <f t="shared" si="1"/>
        <v>4006.1260000000002</v>
      </c>
      <c r="D31" s="119">
        <f t="shared" si="0"/>
        <v>15.356999999999999</v>
      </c>
      <c r="E31" s="119">
        <f t="shared" si="6"/>
        <v>203.66728158745531</v>
      </c>
      <c r="F31" s="119">
        <f t="shared" si="2"/>
        <v>219.024</v>
      </c>
      <c r="G31" s="119">
        <f t="shared" si="5"/>
        <v>3802.4589999999998</v>
      </c>
    </row>
    <row r="32" spans="1:13" x14ac:dyDescent="0.25">
      <c r="A32" s="117">
        <f t="shared" si="3"/>
        <v>44317</v>
      </c>
      <c r="B32" s="118">
        <v>17</v>
      </c>
      <c r="C32" s="87">
        <f t="shared" si="1"/>
        <v>3802.4589999999998</v>
      </c>
      <c r="D32" s="119">
        <f t="shared" si="0"/>
        <v>14.576000000000001</v>
      </c>
      <c r="E32" s="119">
        <f t="shared" si="6"/>
        <v>204.44800616687391</v>
      </c>
      <c r="F32" s="119">
        <f t="shared" si="2"/>
        <v>219.024</v>
      </c>
      <c r="G32" s="119">
        <f t="shared" si="5"/>
        <v>3598.011</v>
      </c>
    </row>
    <row r="33" spans="1:7" x14ac:dyDescent="0.25">
      <c r="A33" s="117">
        <f t="shared" si="3"/>
        <v>44348</v>
      </c>
      <c r="B33" s="118">
        <v>18</v>
      </c>
      <c r="C33" s="87">
        <f t="shared" si="1"/>
        <v>3598.011</v>
      </c>
      <c r="D33" s="119">
        <f t="shared" si="0"/>
        <v>13.792</v>
      </c>
      <c r="E33" s="119">
        <f t="shared" si="6"/>
        <v>205.23172352384691</v>
      </c>
      <c r="F33" s="119">
        <f t="shared" si="2"/>
        <v>219.024</v>
      </c>
      <c r="G33" s="119">
        <f t="shared" si="5"/>
        <v>3392.779</v>
      </c>
    </row>
    <row r="34" spans="1:7" x14ac:dyDescent="0.25">
      <c r="A34" s="117">
        <f t="shared" si="3"/>
        <v>44378</v>
      </c>
      <c r="B34" s="118">
        <v>19</v>
      </c>
      <c r="C34" s="87">
        <f t="shared" si="1"/>
        <v>3392.779</v>
      </c>
      <c r="D34" s="119">
        <f t="shared" si="0"/>
        <v>13.006</v>
      </c>
      <c r="E34" s="119">
        <f t="shared" si="6"/>
        <v>206.01844513068832</v>
      </c>
      <c r="F34" s="119">
        <f t="shared" si="2"/>
        <v>219.024</v>
      </c>
      <c r="G34" s="119">
        <f t="shared" si="5"/>
        <v>3186.761</v>
      </c>
    </row>
    <row r="35" spans="1:7" x14ac:dyDescent="0.25">
      <c r="A35" s="117">
        <f t="shared" si="3"/>
        <v>44409</v>
      </c>
      <c r="B35" s="118">
        <v>20</v>
      </c>
      <c r="C35" s="87">
        <f t="shared" si="1"/>
        <v>3186.761</v>
      </c>
      <c r="D35" s="119">
        <f t="shared" si="0"/>
        <v>12.215999999999999</v>
      </c>
      <c r="E35" s="119">
        <f t="shared" si="6"/>
        <v>206.8081825036893</v>
      </c>
      <c r="F35" s="119">
        <f t="shared" si="2"/>
        <v>219.024</v>
      </c>
      <c r="G35" s="119">
        <f t="shared" si="5"/>
        <v>2979.953</v>
      </c>
    </row>
    <row r="36" spans="1:7" x14ac:dyDescent="0.25">
      <c r="A36" s="117">
        <f t="shared" si="3"/>
        <v>44440</v>
      </c>
      <c r="B36" s="118">
        <v>21</v>
      </c>
      <c r="C36" s="87">
        <f t="shared" si="1"/>
        <v>2979.953</v>
      </c>
      <c r="D36" s="119">
        <f t="shared" si="0"/>
        <v>11.423</v>
      </c>
      <c r="E36" s="119">
        <f t="shared" si="6"/>
        <v>207.60094720328678</v>
      </c>
      <c r="F36" s="119">
        <f t="shared" si="2"/>
        <v>219.024</v>
      </c>
      <c r="G36" s="119">
        <f t="shared" si="5"/>
        <v>2772.3519999999999</v>
      </c>
    </row>
    <row r="37" spans="1:7" x14ac:dyDescent="0.25">
      <c r="A37" s="117">
        <f t="shared" si="3"/>
        <v>44470</v>
      </c>
      <c r="B37" s="118">
        <v>22</v>
      </c>
      <c r="C37" s="87">
        <f t="shared" si="1"/>
        <v>2772.3519999999999</v>
      </c>
      <c r="D37" s="119">
        <f t="shared" si="0"/>
        <v>10.627000000000001</v>
      </c>
      <c r="E37" s="119">
        <f t="shared" si="6"/>
        <v>208.39675083423273</v>
      </c>
      <c r="F37" s="119">
        <f t="shared" si="2"/>
        <v>219.024</v>
      </c>
      <c r="G37" s="119">
        <f t="shared" si="5"/>
        <v>2563.9549999999999</v>
      </c>
    </row>
    <row r="38" spans="1:7" x14ac:dyDescent="0.25">
      <c r="A38" s="117">
        <f t="shared" si="3"/>
        <v>44501</v>
      </c>
      <c r="B38" s="118">
        <v>23</v>
      </c>
      <c r="C38" s="87">
        <f t="shared" si="1"/>
        <v>2563.9549999999999</v>
      </c>
      <c r="D38" s="119">
        <f t="shared" si="0"/>
        <v>9.8279999999999994</v>
      </c>
      <c r="E38" s="119">
        <f t="shared" si="6"/>
        <v>209.19560504576393</v>
      </c>
      <c r="F38" s="119">
        <f t="shared" si="2"/>
        <v>219.024</v>
      </c>
      <c r="G38" s="119">
        <f t="shared" si="5"/>
        <v>2354.759</v>
      </c>
    </row>
    <row r="39" spans="1:7" x14ac:dyDescent="0.25">
      <c r="A39" s="117">
        <f t="shared" si="3"/>
        <v>44531</v>
      </c>
      <c r="B39" s="118">
        <v>24</v>
      </c>
      <c r="C39" s="87">
        <f t="shared" si="1"/>
        <v>2354.759</v>
      </c>
      <c r="D39" s="119">
        <f t="shared" si="0"/>
        <v>9.0269999999999992</v>
      </c>
      <c r="E39" s="119">
        <f t="shared" si="6"/>
        <v>209.99752153177269</v>
      </c>
      <c r="F39" s="119">
        <f t="shared" si="2"/>
        <v>219.024</v>
      </c>
      <c r="G39" s="119">
        <f t="shared" si="5"/>
        <v>2144.761</v>
      </c>
    </row>
    <row r="40" spans="1:7" x14ac:dyDescent="0.25">
      <c r="A40" s="117">
        <f t="shared" si="3"/>
        <v>44562</v>
      </c>
      <c r="B40" s="118">
        <v>25</v>
      </c>
      <c r="C40" s="87">
        <f t="shared" si="1"/>
        <v>2144.761</v>
      </c>
      <c r="D40" s="119">
        <f t="shared" si="0"/>
        <v>8.2219999999999995</v>
      </c>
      <c r="E40" s="119">
        <f t="shared" si="6"/>
        <v>210.80251203097782</v>
      </c>
      <c r="F40" s="119">
        <f t="shared" si="2"/>
        <v>219.024</v>
      </c>
      <c r="G40" s="119">
        <f t="shared" si="5"/>
        <v>1933.9580000000001</v>
      </c>
    </row>
    <row r="41" spans="1:7" x14ac:dyDescent="0.25">
      <c r="A41" s="117">
        <f t="shared" si="3"/>
        <v>44593</v>
      </c>
      <c r="B41" s="118">
        <v>26</v>
      </c>
      <c r="C41" s="87">
        <f t="shared" si="1"/>
        <v>1933.9580000000001</v>
      </c>
      <c r="D41" s="119">
        <f t="shared" si="0"/>
        <v>7.4139999999999997</v>
      </c>
      <c r="E41" s="119">
        <f t="shared" si="6"/>
        <v>211.61058832709659</v>
      </c>
      <c r="F41" s="119">
        <f t="shared" si="2"/>
        <v>219.024</v>
      </c>
      <c r="G41" s="119">
        <f t="shared" si="5"/>
        <v>1722.347</v>
      </c>
    </row>
    <row r="42" spans="1:7" x14ac:dyDescent="0.25">
      <c r="A42" s="117">
        <f t="shared" si="3"/>
        <v>44621</v>
      </c>
      <c r="B42" s="118">
        <v>27</v>
      </c>
      <c r="C42" s="87">
        <f t="shared" si="1"/>
        <v>1722.347</v>
      </c>
      <c r="D42" s="119">
        <f t="shared" si="0"/>
        <v>6.6020000000000003</v>
      </c>
      <c r="E42" s="119">
        <f t="shared" si="6"/>
        <v>212.42176224901709</v>
      </c>
      <c r="F42" s="119">
        <f t="shared" si="2"/>
        <v>219.024</v>
      </c>
      <c r="G42" s="119">
        <f t="shared" si="5"/>
        <v>1509.925</v>
      </c>
    </row>
    <row r="43" spans="1:7" x14ac:dyDescent="0.25">
      <c r="A43" s="117">
        <f t="shared" si="3"/>
        <v>44652</v>
      </c>
      <c r="B43" s="118">
        <v>28</v>
      </c>
      <c r="C43" s="87">
        <f t="shared" si="1"/>
        <v>1509.925</v>
      </c>
      <c r="D43" s="119">
        <f t="shared" si="0"/>
        <v>5.7880000000000003</v>
      </c>
      <c r="E43" s="119">
        <f t="shared" si="6"/>
        <v>213.23604567097166</v>
      </c>
      <c r="F43" s="119">
        <f t="shared" si="2"/>
        <v>219.024</v>
      </c>
      <c r="G43" s="119">
        <f t="shared" si="5"/>
        <v>1296.6890000000001</v>
      </c>
    </row>
    <row r="44" spans="1:7" x14ac:dyDescent="0.25">
      <c r="A44" s="117">
        <f t="shared" si="3"/>
        <v>44682</v>
      </c>
      <c r="B44" s="118">
        <v>29</v>
      </c>
      <c r="C44" s="87">
        <f t="shared" si="1"/>
        <v>1296.6890000000001</v>
      </c>
      <c r="D44" s="119">
        <f t="shared" si="0"/>
        <v>4.9710000000000001</v>
      </c>
      <c r="E44" s="119">
        <f t="shared" si="6"/>
        <v>214.05345051271038</v>
      </c>
      <c r="F44" s="119">
        <f t="shared" si="2"/>
        <v>219.024</v>
      </c>
      <c r="G44" s="119">
        <f t="shared" si="5"/>
        <v>1082.636</v>
      </c>
    </row>
    <row r="45" spans="1:7" x14ac:dyDescent="0.25">
      <c r="A45" s="117">
        <f t="shared" si="3"/>
        <v>44713</v>
      </c>
      <c r="B45" s="118">
        <v>30</v>
      </c>
      <c r="C45" s="87">
        <f t="shared" si="1"/>
        <v>1082.636</v>
      </c>
      <c r="D45" s="119">
        <f t="shared" si="0"/>
        <v>4.1500000000000004</v>
      </c>
      <c r="E45" s="119">
        <f t="shared" si="6"/>
        <v>214.87398873967575</v>
      </c>
      <c r="F45" s="119">
        <f t="shared" si="2"/>
        <v>219.024</v>
      </c>
      <c r="G45" s="119">
        <f t="shared" si="5"/>
        <v>867.76199999999994</v>
      </c>
    </row>
    <row r="46" spans="1:7" x14ac:dyDescent="0.25">
      <c r="A46" s="117">
        <f t="shared" si="3"/>
        <v>44743</v>
      </c>
      <c r="B46" s="118">
        <v>31</v>
      </c>
      <c r="C46" s="87">
        <f t="shared" si="1"/>
        <v>867.76199999999994</v>
      </c>
      <c r="D46" s="119">
        <f t="shared" si="0"/>
        <v>3.3260000000000001</v>
      </c>
      <c r="E46" s="119">
        <f t="shared" si="6"/>
        <v>215.69767236317787</v>
      </c>
      <c r="F46" s="119">
        <f t="shared" si="2"/>
        <v>219.024</v>
      </c>
      <c r="G46" s="119">
        <f t="shared" si="5"/>
        <v>652.06399999999996</v>
      </c>
    </row>
    <row r="47" spans="1:7" x14ac:dyDescent="0.25">
      <c r="A47" s="117">
        <f t="shared" si="3"/>
        <v>44774</v>
      </c>
      <c r="B47" s="118">
        <v>32</v>
      </c>
      <c r="C47" s="87">
        <f t="shared" si="1"/>
        <v>652.06399999999996</v>
      </c>
      <c r="D47" s="119">
        <f t="shared" si="0"/>
        <v>2.5</v>
      </c>
      <c r="E47" s="119">
        <f t="shared" si="6"/>
        <v>216.52451344057005</v>
      </c>
      <c r="F47" s="119">
        <f t="shared" si="2"/>
        <v>219.024</v>
      </c>
      <c r="G47" s="119">
        <f t="shared" si="5"/>
        <v>435.53899999999999</v>
      </c>
    </row>
    <row r="48" spans="1:7" x14ac:dyDescent="0.25">
      <c r="A48" s="117">
        <f t="shared" si="3"/>
        <v>44805</v>
      </c>
      <c r="B48" s="118">
        <v>33</v>
      </c>
      <c r="C48" s="87">
        <f t="shared" si="1"/>
        <v>435.53899999999999</v>
      </c>
      <c r="D48" s="119">
        <f t="shared" si="0"/>
        <v>1.67</v>
      </c>
      <c r="E48" s="119">
        <f t="shared" si="6"/>
        <v>217.35452407542556</v>
      </c>
      <c r="F48" s="119">
        <f t="shared" si="2"/>
        <v>219.024</v>
      </c>
      <c r="G48" s="119">
        <f t="shared" si="5"/>
        <v>218.184</v>
      </c>
    </row>
    <row r="49" spans="1:7" ht="14.25" customHeight="1" x14ac:dyDescent="0.25">
      <c r="A49" s="117">
        <f t="shared" si="3"/>
        <v>44835</v>
      </c>
      <c r="B49" s="118">
        <v>34</v>
      </c>
      <c r="C49" s="87">
        <f t="shared" si="1"/>
        <v>218.184</v>
      </c>
      <c r="D49" s="119">
        <f t="shared" si="0"/>
        <v>0.83599999999999997</v>
      </c>
      <c r="E49" s="119">
        <f t="shared" si="6"/>
        <v>218.18771641771471</v>
      </c>
      <c r="F49" s="119">
        <f t="shared" si="2"/>
        <v>219.024</v>
      </c>
      <c r="G49" s="136">
        <f t="shared" si="5"/>
        <v>-4.0000000000000001E-3</v>
      </c>
    </row>
    <row r="50" spans="1:7" hidden="1" x14ac:dyDescent="0.25">
      <c r="A50" s="117">
        <f t="shared" si="3"/>
        <v>44866</v>
      </c>
      <c r="B50" s="118">
        <v>35</v>
      </c>
      <c r="C50" s="87">
        <f t="shared" si="1"/>
        <v>-4.0000000000000001E-3</v>
      </c>
      <c r="D50" s="119">
        <f t="shared" si="0"/>
        <v>0</v>
      </c>
      <c r="E50" s="119" t="e">
        <f t="shared" si="6"/>
        <v>#NUM!</v>
      </c>
      <c r="F50" s="119">
        <f t="shared" si="2"/>
        <v>219.024</v>
      </c>
      <c r="G50" s="119" t="e">
        <f t="shared" si="5"/>
        <v>#NUM!</v>
      </c>
    </row>
    <row r="51" spans="1:7" x14ac:dyDescent="0.25">
      <c r="A51" s="117"/>
      <c r="B51" s="118"/>
      <c r="C51" s="87"/>
      <c r="D51" s="119"/>
      <c r="E51" s="119"/>
      <c r="F51" s="119"/>
      <c r="G51" s="119"/>
    </row>
    <row r="52" spans="1:7" x14ac:dyDescent="0.25">
      <c r="A52" s="117"/>
      <c r="B52" s="118"/>
      <c r="C52" s="87"/>
      <c r="D52" s="119"/>
      <c r="E52" s="119"/>
      <c r="F52" s="119"/>
      <c r="G52" s="119"/>
    </row>
    <row r="53" spans="1:7" x14ac:dyDescent="0.25">
      <c r="A53" s="117"/>
      <c r="B53" s="118"/>
      <c r="C53" s="87"/>
      <c r="D53" s="119"/>
      <c r="E53" s="119"/>
      <c r="F53" s="119"/>
      <c r="G53" s="119"/>
    </row>
    <row r="54" spans="1:7" x14ac:dyDescent="0.25">
      <c r="A54" s="117"/>
      <c r="B54" s="118"/>
      <c r="C54" s="87"/>
      <c r="D54" s="119"/>
      <c r="E54" s="119"/>
      <c r="F54" s="119"/>
      <c r="G54" s="119"/>
    </row>
    <row r="55" spans="1:7" x14ac:dyDescent="0.25">
      <c r="A55" s="117"/>
      <c r="B55" s="118"/>
      <c r="C55" s="87"/>
      <c r="D55" s="119"/>
      <c r="E55" s="119"/>
      <c r="F55" s="119"/>
      <c r="G55" s="119"/>
    </row>
    <row r="56" spans="1:7" x14ac:dyDescent="0.25">
      <c r="A56" s="117"/>
      <c r="B56" s="118"/>
      <c r="C56" s="87"/>
      <c r="D56" s="119"/>
      <c r="E56" s="119"/>
      <c r="F56" s="119"/>
      <c r="G56" s="119"/>
    </row>
    <row r="57" spans="1:7" x14ac:dyDescent="0.25">
      <c r="A57" s="117"/>
      <c r="B57" s="118"/>
      <c r="C57" s="87"/>
      <c r="D57" s="119"/>
      <c r="E57" s="119"/>
      <c r="F57" s="119"/>
      <c r="G57" s="119"/>
    </row>
    <row r="58" spans="1:7" x14ac:dyDescent="0.25">
      <c r="A58" s="117"/>
      <c r="B58" s="118"/>
      <c r="C58" s="87"/>
      <c r="D58" s="119"/>
      <c r="E58" s="119"/>
      <c r="F58" s="119"/>
      <c r="G58" s="119"/>
    </row>
    <row r="59" spans="1:7" x14ac:dyDescent="0.25">
      <c r="A59" s="117"/>
      <c r="B59" s="118"/>
      <c r="C59" s="87"/>
      <c r="D59" s="119"/>
      <c r="E59" s="119"/>
      <c r="F59" s="119"/>
      <c r="G59" s="119"/>
    </row>
    <row r="60" spans="1:7" x14ac:dyDescent="0.25">
      <c r="A60" s="117"/>
      <c r="B60" s="118"/>
      <c r="C60" s="87"/>
      <c r="D60" s="119"/>
      <c r="E60" s="119"/>
      <c r="F60" s="119"/>
      <c r="G60" s="119"/>
    </row>
    <row r="61" spans="1:7" x14ac:dyDescent="0.25">
      <c r="A61" s="117"/>
      <c r="B61" s="118"/>
      <c r="C61" s="87"/>
      <c r="D61" s="119"/>
      <c r="E61" s="119"/>
      <c r="F61" s="119"/>
      <c r="G61" s="119"/>
    </row>
    <row r="62" spans="1:7" x14ac:dyDescent="0.25">
      <c r="A62" s="117"/>
      <c r="B62" s="118"/>
      <c r="C62" s="87"/>
      <c r="D62" s="119"/>
      <c r="E62" s="119"/>
      <c r="F62" s="119"/>
      <c r="G62" s="119"/>
    </row>
    <row r="63" spans="1:7" x14ac:dyDescent="0.25">
      <c r="A63" s="117"/>
      <c r="B63" s="118"/>
      <c r="C63" s="87"/>
      <c r="D63" s="119"/>
      <c r="E63" s="119"/>
      <c r="F63" s="119"/>
      <c r="G63" s="119"/>
    </row>
    <row r="64" spans="1:7" x14ac:dyDescent="0.25">
      <c r="A64" s="117"/>
      <c r="B64" s="118"/>
      <c r="C64" s="87"/>
      <c r="D64" s="119"/>
      <c r="E64" s="119"/>
      <c r="F64" s="119"/>
      <c r="G64" s="119"/>
    </row>
    <row r="65" spans="1:7" x14ac:dyDescent="0.25">
      <c r="A65" s="117"/>
      <c r="B65" s="118"/>
      <c r="C65" s="87"/>
      <c r="D65" s="119"/>
      <c r="E65" s="119"/>
      <c r="F65" s="119"/>
      <c r="G65" s="119"/>
    </row>
    <row r="66" spans="1:7" x14ac:dyDescent="0.25">
      <c r="A66" s="117"/>
      <c r="B66" s="118"/>
      <c r="C66" s="87"/>
      <c r="D66" s="119"/>
      <c r="E66" s="119"/>
      <c r="F66" s="119"/>
      <c r="G66" s="119"/>
    </row>
    <row r="67" spans="1:7" x14ac:dyDescent="0.25">
      <c r="A67" s="117"/>
      <c r="B67" s="118"/>
      <c r="C67" s="87"/>
      <c r="D67" s="119"/>
      <c r="E67" s="119"/>
      <c r="F67" s="119"/>
      <c r="G67" s="119"/>
    </row>
    <row r="68" spans="1:7" x14ac:dyDescent="0.25">
      <c r="A68" s="117"/>
      <c r="B68" s="118"/>
      <c r="C68" s="87"/>
      <c r="D68" s="119"/>
      <c r="E68" s="119"/>
      <c r="F68" s="119"/>
      <c r="G68" s="119"/>
    </row>
    <row r="69" spans="1:7" x14ac:dyDescent="0.25">
      <c r="A69" s="117"/>
      <c r="B69" s="118"/>
      <c r="C69" s="87"/>
      <c r="D69" s="119"/>
      <c r="E69" s="119"/>
      <c r="F69" s="119"/>
      <c r="G69" s="119"/>
    </row>
    <row r="70" spans="1:7" x14ac:dyDescent="0.25">
      <c r="A70" s="117"/>
      <c r="B70" s="118"/>
      <c r="C70" s="87"/>
      <c r="D70" s="119"/>
      <c r="E70" s="119"/>
      <c r="F70" s="119"/>
      <c r="G70" s="119"/>
    </row>
    <row r="71" spans="1:7" x14ac:dyDescent="0.25">
      <c r="A71" s="117"/>
      <c r="B71" s="118"/>
      <c r="C71" s="87"/>
      <c r="D71" s="119"/>
      <c r="E71" s="119"/>
      <c r="F71" s="119"/>
      <c r="G71" s="119"/>
    </row>
    <row r="72" spans="1:7" x14ac:dyDescent="0.25">
      <c r="A72" s="117"/>
      <c r="B72" s="118"/>
      <c r="C72" s="87"/>
      <c r="D72" s="119"/>
      <c r="E72" s="119"/>
      <c r="F72" s="119"/>
      <c r="G72" s="119"/>
    </row>
    <row r="73" spans="1:7" x14ac:dyDescent="0.25">
      <c r="A73" s="117"/>
      <c r="B73" s="118"/>
      <c r="C73" s="87"/>
      <c r="D73" s="119"/>
      <c r="E73" s="119"/>
      <c r="F73" s="119"/>
      <c r="G73" s="119"/>
    </row>
    <row r="74" spans="1:7" x14ac:dyDescent="0.25">
      <c r="A74" s="117"/>
      <c r="B74" s="118"/>
      <c r="C74" s="87"/>
      <c r="D74" s="119"/>
      <c r="E74" s="119"/>
      <c r="F74" s="119"/>
      <c r="G74" s="119"/>
    </row>
    <row r="75" spans="1:7" x14ac:dyDescent="0.25">
      <c r="A75" s="117"/>
      <c r="B75" s="118"/>
      <c r="C75" s="87"/>
      <c r="D75" s="119"/>
      <c r="E75" s="119"/>
      <c r="F75" s="119"/>
      <c r="G75" s="11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C19EF9F0-9696-4A38-B997-DB01A99CC90F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9b75d5ef-9f4b-4445-abe8-84a77c292844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3</vt:lpstr>
      <vt:lpstr>Annuiteetgraafik (Lisa 6.2)</vt:lpstr>
      <vt:lpstr>Annuiteetgraafik (Lisa 6.3)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Helen Nook</cp:lastModifiedBy>
  <cp:lastPrinted>2010-12-22T22:08:13Z</cp:lastPrinted>
  <dcterms:created xsi:type="dcterms:W3CDTF">2009-11-20T06:24:07Z</dcterms:created>
  <dcterms:modified xsi:type="dcterms:W3CDTF">2020-04-07T13:59:21Z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